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ABAMES\Desktop\"/>
    </mc:Choice>
  </mc:AlternateContent>
  <xr:revisionPtr revIDLastSave="0" documentId="8_{880D4982-F207-4B00-8CF4-2D04130E2E87}" xr6:coauthVersionLast="40" xr6:coauthVersionMax="40" xr10:uidLastSave="{00000000-0000-0000-0000-000000000000}"/>
  <bookViews>
    <workbookView xWindow="0" yWindow="0" windowWidth="28800" windowHeight="11565" activeTab="3" xr2:uid="{00000000-000D-0000-FFFF-FFFF00000000}"/>
  </bookViews>
  <sheets>
    <sheet name="Planilha1" sheetId="3" r:id="rId1"/>
    <sheet name="CALC. SINAES" sheetId="1" r:id="rId2"/>
    <sheet name="CALC. SINPRO" sheetId="2" r:id="rId3"/>
    <sheet name="CCT 2017_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4" l="1"/>
  <c r="H48" i="4" s="1"/>
  <c r="H49" i="4" s="1"/>
  <c r="D47" i="4"/>
  <c r="D48" i="4" s="1"/>
  <c r="D49" i="4" s="1"/>
  <c r="D50" i="4" s="1"/>
  <c r="D52" i="4" s="1"/>
  <c r="D53" i="4" l="1"/>
  <c r="D54" i="4" s="1"/>
  <c r="D55" i="4" s="1"/>
  <c r="D56" i="4" s="1"/>
  <c r="D57" i="4" s="1"/>
  <c r="D58" i="4" s="1"/>
  <c r="D59" i="4" s="1"/>
  <c r="F12" i="4"/>
  <c r="F13" i="4" s="1"/>
  <c r="F14" i="4" s="1"/>
  <c r="F15" i="4" s="1"/>
  <c r="F16" i="4" s="1"/>
  <c r="F17" i="4" s="1"/>
  <c r="D22" i="4"/>
  <c r="K18" i="4"/>
  <c r="J18" i="4"/>
  <c r="H17" i="4"/>
  <c r="H12" i="4" s="1"/>
  <c r="H23" i="4" l="1"/>
  <c r="H24" i="4" s="1"/>
  <c r="H25" i="4" s="1"/>
  <c r="H26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G23" i="4"/>
  <c r="H13" i="4"/>
  <c r="G24" i="4" l="1"/>
  <c r="J23" i="4"/>
  <c r="J24" i="4" s="1"/>
  <c r="J25" i="4" s="1"/>
  <c r="J26" i="4" s="1"/>
  <c r="J28" i="4" s="1"/>
  <c r="H14" i="4"/>
  <c r="H15" i="4" s="1"/>
  <c r="H16" i="4" s="1"/>
  <c r="J30" i="4" l="1"/>
  <c r="J32" i="4" s="1"/>
  <c r="J34" i="4" s="1"/>
  <c r="J36" i="4" s="1"/>
  <c r="J38" i="4" s="1"/>
  <c r="J29" i="4"/>
  <c r="J31" i="4" s="1"/>
  <c r="J33" i="4" s="1"/>
  <c r="J35" i="4" s="1"/>
  <c r="J37" i="4" s="1"/>
  <c r="J39" i="4" s="1"/>
  <c r="K28" i="4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G25" i="4"/>
  <c r="I24" i="4"/>
  <c r="G26" i="4" l="1"/>
  <c r="I25" i="4"/>
  <c r="I26" i="4" l="1"/>
  <c r="G28" i="4"/>
  <c r="G29" i="4" l="1"/>
  <c r="I28" i="4"/>
  <c r="G30" i="4" l="1"/>
  <c r="I29" i="4"/>
  <c r="G31" i="4" l="1"/>
  <c r="I30" i="4"/>
  <c r="G32" i="4" l="1"/>
  <c r="I31" i="4"/>
  <c r="G33" i="4" l="1"/>
  <c r="I32" i="4"/>
  <c r="G34" i="4" l="1"/>
  <c r="I33" i="4"/>
  <c r="G35" i="4" l="1"/>
  <c r="I34" i="4"/>
  <c r="G36" i="4" l="1"/>
  <c r="I35" i="4"/>
  <c r="G37" i="4" l="1"/>
  <c r="I36" i="4"/>
  <c r="G38" i="4" l="1"/>
  <c r="I37" i="4"/>
  <c r="I38" i="4" l="1"/>
  <c r="G39" i="4"/>
  <c r="I39" i="4" s="1"/>
  <c r="I40" i="4" s="1"/>
  <c r="F47" i="4"/>
  <c r="F48" i="4" s="1"/>
  <c r="F49" i="4" s="1"/>
  <c r="F50" i="4" s="1"/>
  <c r="F52" i="4" s="1"/>
  <c r="F53" i="4" s="1"/>
  <c r="F54" i="4" s="1"/>
  <c r="F55" i="4" s="1"/>
  <c r="F56" i="4" s="1"/>
  <c r="F57" i="4" s="1"/>
  <c r="F58" i="4" s="1"/>
  <c r="F59" i="4" s="1"/>
  <c r="G12" i="4"/>
  <c r="I12" i="4" s="1"/>
  <c r="G13" i="4" l="1"/>
  <c r="I13" i="4" s="1"/>
  <c r="I7" i="2"/>
  <c r="G14" i="4" l="1"/>
  <c r="I14" i="4" s="1"/>
  <c r="K7" i="2"/>
  <c r="K8" i="2" s="1"/>
  <c r="K9" i="2" s="1"/>
  <c r="K10" i="2" s="1"/>
  <c r="K11" i="2" s="1"/>
  <c r="K12" i="2" s="1"/>
  <c r="K13" i="2" s="1"/>
  <c r="K14" i="2" s="1"/>
  <c r="K15" i="2" s="1"/>
  <c r="K16" i="2" s="1"/>
  <c r="K18" i="2" s="1"/>
  <c r="F7" i="2"/>
  <c r="G15" i="4" l="1"/>
  <c r="I15" i="4" s="1"/>
  <c r="F8" i="2"/>
  <c r="F9" i="2" s="1"/>
  <c r="F10" i="2" s="1"/>
  <c r="F11" i="2" s="1"/>
  <c r="F12" i="2" s="1"/>
  <c r="F13" i="2" s="1"/>
  <c r="F14" i="2" s="1"/>
  <c r="F15" i="2" s="1"/>
  <c r="F16" i="2" s="1"/>
  <c r="F18" i="2" s="1"/>
  <c r="F19" i="2" s="1"/>
  <c r="K19" i="2"/>
  <c r="K20" i="2" s="1"/>
  <c r="E7" i="2"/>
  <c r="G16" i="4" l="1"/>
  <c r="I16" i="4" s="1"/>
  <c r="J7" i="2"/>
  <c r="F21" i="2"/>
  <c r="G7" i="2"/>
  <c r="L7" i="2"/>
  <c r="I8" i="2"/>
  <c r="E8" i="2"/>
  <c r="G17" i="4" l="1"/>
  <c r="I17" i="4" s="1"/>
  <c r="I18" i="4" s="1"/>
  <c r="I10" i="4" s="1"/>
  <c r="J8" i="2"/>
  <c r="E9" i="2"/>
  <c r="G8" i="2"/>
  <c r="I9" i="2"/>
  <c r="L8" i="2"/>
  <c r="G9" i="2" l="1"/>
  <c r="J9" i="2"/>
  <c r="E10" i="2"/>
  <c r="I10" i="2"/>
  <c r="L9" i="2"/>
  <c r="I11" i="2" l="1"/>
  <c r="L10" i="2"/>
  <c r="E11" i="2"/>
  <c r="G10" i="2"/>
  <c r="J10" i="2"/>
  <c r="L11" i="2" l="1"/>
  <c r="I12" i="2"/>
  <c r="J11" i="2"/>
  <c r="E12" i="2"/>
  <c r="G11" i="2"/>
  <c r="I13" i="2" l="1"/>
  <c r="L12" i="2"/>
  <c r="J12" i="2"/>
  <c r="G12" i="2"/>
  <c r="E13" i="2"/>
  <c r="I23" i="4" l="1"/>
  <c r="G13" i="2"/>
  <c r="J13" i="2"/>
  <c r="E14" i="2"/>
  <c r="I14" i="2"/>
  <c r="L13" i="2"/>
  <c r="E15" i="2" l="1"/>
  <c r="G14" i="2"/>
  <c r="J14" i="2"/>
  <c r="I15" i="2"/>
  <c r="L14" i="2"/>
  <c r="I16" i="2" l="1"/>
  <c r="E16" i="2"/>
  <c r="J15" i="2"/>
  <c r="L15" i="2"/>
  <c r="G15" i="2"/>
  <c r="J16" i="2" l="1"/>
  <c r="G16" i="2"/>
  <c r="E18" i="2"/>
  <c r="L16" i="2"/>
  <c r="I18" i="2"/>
  <c r="G18" i="2" l="1"/>
  <c r="E19" i="2"/>
  <c r="E38" i="2"/>
  <c r="J18" i="2"/>
  <c r="I19" i="2"/>
  <c r="I20" i="2" s="1"/>
  <c r="L18" i="2"/>
  <c r="G19" i="2" l="1"/>
  <c r="G21" i="2" s="1"/>
  <c r="E20" i="2"/>
  <c r="E21" i="2"/>
  <c r="F22" i="2" s="1"/>
  <c r="F25" i="2" s="1"/>
  <c r="E36" i="2"/>
  <c r="L19" i="2"/>
  <c r="J19" i="2"/>
  <c r="E39" i="2"/>
  <c r="L20" i="2" l="1"/>
  <c r="L21" i="2" s="1"/>
  <c r="L28" i="2" s="1"/>
  <c r="J20" i="2"/>
  <c r="J21" i="2" s="1"/>
  <c r="L25" i="2" s="1"/>
  <c r="I31" i="2" s="1"/>
  <c r="J31" i="2" s="1"/>
  <c r="K31" i="2" s="1"/>
  <c r="L31" i="2" s="1"/>
  <c r="G39" i="2"/>
  <c r="F39" i="2"/>
  <c r="G40" i="2" s="1"/>
  <c r="I32" i="2" l="1"/>
  <c r="J32" i="2" s="1"/>
  <c r="K32" i="2" s="1"/>
  <c r="L32" i="2" s="1"/>
  <c r="N4" i="1"/>
  <c r="N5" i="1" s="1"/>
  <c r="N6" i="1" s="1"/>
  <c r="N7" i="1" s="1"/>
  <c r="N8" i="1" s="1"/>
  <c r="N9" i="1" s="1"/>
  <c r="N10" i="1" s="1"/>
  <c r="N11" i="1" s="1"/>
  <c r="N12" i="1" s="1"/>
  <c r="M4" i="1"/>
  <c r="G4" i="1"/>
  <c r="G5" i="1" s="1"/>
  <c r="F4" i="1"/>
  <c r="H4" i="1" l="1"/>
  <c r="F5" i="1"/>
  <c r="F6" i="1" s="1"/>
  <c r="F7" i="1" s="1"/>
  <c r="F8" i="1" s="1"/>
  <c r="F9" i="1" s="1"/>
  <c r="N13" i="1"/>
  <c r="N14" i="1" s="1"/>
  <c r="O4" i="1"/>
  <c r="M5" i="1"/>
  <c r="G6" i="1"/>
  <c r="F10" i="1" l="1"/>
  <c r="F11" i="1" s="1"/>
  <c r="H5" i="1"/>
  <c r="N15" i="1"/>
  <c r="N17" i="1" s="1"/>
  <c r="O5" i="1"/>
  <c r="M6" i="1"/>
  <c r="G7" i="1"/>
  <c r="H6" i="1"/>
  <c r="F12" i="1" l="1"/>
  <c r="O6" i="1"/>
  <c r="M7" i="1"/>
  <c r="G8" i="1"/>
  <c r="H7" i="1"/>
  <c r="F13" i="1" l="1"/>
  <c r="M8" i="1"/>
  <c r="M9" i="1" s="1"/>
  <c r="O7" i="1"/>
  <c r="G9" i="1"/>
  <c r="H8" i="1"/>
  <c r="F14" i="1" l="1"/>
  <c r="F15" i="1" s="1"/>
  <c r="F17" i="1"/>
  <c r="M10" i="1"/>
  <c r="O9" i="1"/>
  <c r="O8" i="1"/>
  <c r="G10" i="1"/>
  <c r="H9" i="1"/>
  <c r="M11" i="1" l="1"/>
  <c r="O10" i="1"/>
  <c r="G11" i="1"/>
  <c r="H10" i="1"/>
  <c r="M12" i="1" l="1"/>
  <c r="M13" i="1" s="1"/>
  <c r="O11" i="1"/>
  <c r="G12" i="1"/>
  <c r="H11" i="1"/>
  <c r="O12" i="1" l="1"/>
  <c r="G13" i="1"/>
  <c r="H12" i="1"/>
  <c r="O13" i="1" l="1"/>
  <c r="M14" i="1"/>
  <c r="G14" i="1"/>
  <c r="H13" i="1"/>
  <c r="M15" i="1" l="1"/>
  <c r="O15" i="1" s="1"/>
  <c r="O14" i="1"/>
  <c r="M17" i="1"/>
  <c r="N18" i="1" s="1"/>
  <c r="O20" i="1" s="1"/>
  <c r="O21" i="1" s="1"/>
  <c r="G15" i="1"/>
  <c r="H14" i="1"/>
  <c r="O17" i="1" l="1"/>
  <c r="H15" i="1"/>
  <c r="H17" i="1" s="1"/>
  <c r="G17" i="1"/>
  <c r="G18" i="1" s="1"/>
  <c r="H20" i="1" s="1"/>
  <c r="H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Gilberto Martins</author>
  </authors>
  <commentList>
    <comment ref="H23" authorId="0" shapeId="0" xr:uid="{D29197B7-61CB-484C-A4CD-E17D4927534A}">
      <text>
        <r>
          <rPr>
            <b/>
            <sz val="9"/>
            <color indexed="81"/>
            <rFont val="Segoe UI"/>
            <family val="2"/>
          </rPr>
          <t>Gilberto Martins: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<sst xmlns="http://schemas.openxmlformats.org/spreadsheetml/2006/main" count="179" uniqueCount="115">
  <si>
    <t>mês base</t>
  </si>
  <si>
    <t>jun</t>
  </si>
  <si>
    <t>juh</t>
  </si>
  <si>
    <t>ago</t>
  </si>
  <si>
    <t>set</t>
  </si>
  <si>
    <t>out</t>
  </si>
  <si>
    <t>nov</t>
  </si>
  <si>
    <t>dez</t>
  </si>
  <si>
    <t>fev</t>
  </si>
  <si>
    <t>mar</t>
  </si>
  <si>
    <t>abr</t>
  </si>
  <si>
    <t>Proposta SINAES</t>
  </si>
  <si>
    <t>IMPACTO</t>
  </si>
  <si>
    <t>Remuneração               X                                      parcelamento</t>
  </si>
  <si>
    <t>INPC</t>
  </si>
  <si>
    <t>PROPOSTA INICIAL SINAES</t>
  </si>
  <si>
    <t>DIFERENÇA</t>
  </si>
  <si>
    <t>base = 100</t>
  </si>
  <si>
    <t>MAR</t>
  </si>
  <si>
    <t>ABR</t>
  </si>
  <si>
    <t>MAI</t>
  </si>
  <si>
    <t>JUN</t>
  </si>
  <si>
    <t>JULH</t>
  </si>
  <si>
    <t>AGO</t>
  </si>
  <si>
    <t>SET</t>
  </si>
  <si>
    <t>OUT</t>
  </si>
  <si>
    <t>NOV</t>
  </si>
  <si>
    <t>DEZ</t>
  </si>
  <si>
    <t>JAN</t>
  </si>
  <si>
    <t>FEV</t>
  </si>
  <si>
    <t>SINPRO</t>
  </si>
  <si>
    <t>SINAES</t>
  </si>
  <si>
    <t>INPC (cheio em maio/2016)</t>
  </si>
  <si>
    <t xml:space="preserve">           </t>
  </si>
  <si>
    <t>IMPACTO em relação a fevereiro/2016</t>
  </si>
  <si>
    <t>SALÁRIOS PRATICADOS</t>
  </si>
  <si>
    <t>COM ATECIP. DE 5%               (2)</t>
  </si>
  <si>
    <t>SEM ANTECIPAÇÃO          ( 1 )</t>
  </si>
  <si>
    <t>PROJEÇÃO DAS PARCELAS DEVIDAS</t>
  </si>
  <si>
    <t>(2) Parcelas compensando adiantamento</t>
  </si>
  <si>
    <t>(1) Parcelas para quem não deu adiatamento</t>
  </si>
  <si>
    <t>CCT 2016/2017</t>
  </si>
  <si>
    <t>Retroativo</t>
  </si>
  <si>
    <t>retroativo</t>
  </si>
  <si>
    <t>ACORDO FINAL - CCT 2016/2017</t>
  </si>
  <si>
    <t>Nova DATA-base MAR/2017</t>
  </si>
  <si>
    <t>ACORDO FINAL DOM O SINPRO</t>
  </si>
  <si>
    <t>DIFERENÇA DEVIDA                              INDICE ACORDO                        X                          INPC</t>
  </si>
  <si>
    <t>SAL. A SER CORRIGIDO - (ACORDO)         VL RETROATIVO</t>
  </si>
  <si>
    <t>CÁLCULO DOS VALORES DEVIDOS  A PARCELAR</t>
  </si>
  <si>
    <t>DIFERENÇA A PAGAR (1)</t>
  </si>
  <si>
    <t>DIFERENÇA A PAGAR (2)*</t>
  </si>
  <si>
    <t>nova base</t>
  </si>
  <si>
    <t>Valores acumul. entre mar/16 e fev/17</t>
  </si>
  <si>
    <t>R$</t>
  </si>
  <si>
    <t>abril</t>
  </si>
  <si>
    <t>junh</t>
  </si>
  <si>
    <t>julh</t>
  </si>
  <si>
    <t>maio</t>
  </si>
  <si>
    <t>Parcelas mensais a pagar</t>
  </si>
  <si>
    <t>(2) * se a antecipação for deferente de 5% - substituir o percentual .</t>
  </si>
  <si>
    <t>SALÁRIO VIGENTE EM FEVEREIRO DE 2016</t>
  </si>
  <si>
    <t>INDICES ACORDADOS</t>
  </si>
  <si>
    <t>IMPACTO DA CORREÇÃO SOBRE FEVEREIRO DE 2016</t>
  </si>
  <si>
    <t xml:space="preserve">                                      </t>
  </si>
  <si>
    <t xml:space="preserve">SET </t>
  </si>
  <si>
    <t>INPC             DO          PERÍODO</t>
  </si>
  <si>
    <t>%</t>
  </si>
  <si>
    <t>CCT 2017/2019</t>
  </si>
  <si>
    <t>SALÁRIO       PAGO NO MÊS  SEM CORREÇÃO</t>
  </si>
  <si>
    <t>VALOR CORRIGDO PELO INPC                    DO PERÍODO</t>
  </si>
  <si>
    <t>GANHO S/FOLHA   DIFERENÇA DEVIDA                              INDICE ACORDO                        X                             INPC</t>
  </si>
  <si>
    <t>PERCENTUAL ABONO = ABONO ÚNICO</t>
  </si>
  <si>
    <t>ABONO CALCULADO S/ MARÇO 2016</t>
  </si>
  <si>
    <t>INDICES ACORDADOS SOBRE Fevereiro 2016</t>
  </si>
  <si>
    <t>(*2)</t>
  </si>
  <si>
    <t>INPC ACUMULADO (*)</t>
  </si>
  <si>
    <t>PAGO</t>
  </si>
  <si>
    <t>DEVIDO</t>
  </si>
  <si>
    <t>VL PAGO</t>
  </si>
  <si>
    <t>VL DEVIDO</t>
  </si>
  <si>
    <t>VL DEVIDO SE APLICADO EM 30/08</t>
  </si>
  <si>
    <t>GANHO S/ APLIC.</t>
  </si>
  <si>
    <t>DIFERENÇAA RETROATIVA A PAGAR ATE 01/2019</t>
  </si>
  <si>
    <t>Salário em 30/08/2017</t>
  </si>
  <si>
    <t>ANALISE ECONÔMICA DA CLÁUSULA DE REAJAUSTE DA CCT 2017/2019</t>
  </si>
  <si>
    <t>BASE 100</t>
  </si>
  <si>
    <t>PARÂMETROS</t>
  </si>
  <si>
    <t>base incidência</t>
  </si>
  <si>
    <t>aplicação</t>
  </si>
  <si>
    <t>Abono único - idenizatório</t>
  </si>
  <si>
    <t>correção salarial retroativa a set/2017</t>
  </si>
  <si>
    <t>pagto</t>
  </si>
  <si>
    <t>até jan/2019</t>
  </si>
  <si>
    <t>QUADRO  01 - demonstração do ABONO - FORMA DE CÁLCULO</t>
  </si>
  <si>
    <t>QUADRO 02 - CÁLCULO DA     CORREÇÃO x IMPACTO</t>
  </si>
  <si>
    <t>INPC                    DO                     MÊS</t>
  </si>
  <si>
    <t>Valor Corrigido pelo acordo (*1)</t>
  </si>
  <si>
    <t>Correção salarial  (*1')</t>
  </si>
  <si>
    <t>VALOR ATUAL (PAGO EM 30/08/2017)</t>
  </si>
  <si>
    <t>PERCENTUAL</t>
  </si>
  <si>
    <t>INFLAÇÃO DO PERÍODO /base futura</t>
  </si>
  <si>
    <t>INPC 2016/17</t>
  </si>
  <si>
    <t>INPC   2017/18</t>
  </si>
  <si>
    <t>ACUMULADO  NO PARÍODO</t>
  </si>
  <si>
    <t>MÊS / 2016/2017</t>
  </si>
  <si>
    <t>http://www.idealsoftwares.com.br/indices/inpc_ibge.html</t>
  </si>
  <si>
    <t xml:space="preserve">Para consultar outros períodos INPC </t>
  </si>
  <si>
    <t>INPC    2018/19</t>
  </si>
  <si>
    <t>CCT data-base</t>
  </si>
  <si>
    <t>indice aplicado na época     (8,00%+3,00%)</t>
  </si>
  <si>
    <t>Obs.: TERMO ADITIVO ASSINADO À CCT/2015/17</t>
  </si>
  <si>
    <t>SALÁRIO VIGENTE DE 01/09/2016 A 31/08/2017 /TERMO ADITIVO /2017</t>
  </si>
  <si>
    <t>CORREÇÃO          A PARTIR DE  EM SET/2017</t>
  </si>
  <si>
    <r>
      <t xml:space="preserve">ATENÇÃO:  ESTA É A ÚNICA CELULA QUE ACEITA ALTERAÇÃO                    CÁLCULE AQUI SEU SALÁRIO OU SUA FOLHA        </t>
    </r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D11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</si>
</sst>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_ ;[Red]\-0.00\ "/>
    <numFmt numFmtId="165" formatCode="0.0000"/>
    <numFmt numFmtId="166" formatCode="&quot;R$&quot;\ #,##0.00"/>
    <numFmt numFmtId="167" formatCode="0.000_ ;[Red]\-0.000\ "/>
    <numFmt numFmtId="168" formatCode="&quot;R$&quot;\ #,##0.0000;[Red]\-&quot;R$&quot;\ #,##0.0000"/>
    <numFmt numFmtId="169" formatCode="d/m/yy;@"/>
    <numFmt numFmtId="170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7" fontId="2" fillId="0" borderId="0" xfId="0" applyNumberFormat="1" applyFont="1" applyAlignment="1">
      <alignment horizontal="center" vertical="center"/>
    </xf>
    <xf numFmtId="9" fontId="0" fillId="0" borderId="0" xfId="0" applyNumberFormat="1"/>
    <xf numFmtId="44" fontId="0" fillId="0" borderId="0" xfId="0" applyNumberFormat="1"/>
    <xf numFmtId="164" fontId="0" fillId="0" borderId="0" xfId="3" applyNumberFormat="1" applyFont="1"/>
    <xf numFmtId="8" fontId="2" fillId="0" borderId="1" xfId="0" applyNumberFormat="1" applyFont="1" applyBorder="1"/>
    <xf numFmtId="8" fontId="0" fillId="0" borderId="0" xfId="2" applyNumberFormat="1" applyFont="1"/>
    <xf numFmtId="10" fontId="2" fillId="2" borderId="1" xfId="0" applyNumberFormat="1" applyFont="1" applyFill="1" applyBorder="1"/>
    <xf numFmtId="166" fontId="0" fillId="0" borderId="0" xfId="1" applyNumberFormat="1" applyFont="1"/>
    <xf numFmtId="44" fontId="0" fillId="3" borderId="0" xfId="2" applyFont="1" applyFill="1"/>
    <xf numFmtId="9" fontId="2" fillId="2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9" fontId="2" fillId="5" borderId="0" xfId="0" applyNumberFormat="1" applyFont="1" applyFill="1" applyAlignment="1">
      <alignment horizontal="center" vertical="center"/>
    </xf>
    <xf numFmtId="9" fontId="0" fillId="0" borderId="0" xfId="0" applyNumberFormat="1" applyFill="1"/>
    <xf numFmtId="0" fontId="0" fillId="0" borderId="0" xfId="0" applyFill="1"/>
    <xf numFmtId="10" fontId="0" fillId="0" borderId="0" xfId="0" applyNumberFormat="1" applyFill="1"/>
    <xf numFmtId="8" fontId="0" fillId="0" borderId="0" xfId="0" applyNumberFormat="1"/>
    <xf numFmtId="0" fontId="0" fillId="0" borderId="0" xfId="0" applyFill="1" applyBorder="1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8" fontId="0" fillId="0" borderId="0" xfId="2" applyNumberFormat="1" applyFont="1" applyFill="1" applyBorder="1"/>
    <xf numFmtId="164" fontId="0" fillId="0" borderId="0" xfId="3" applyNumberFormat="1" applyFont="1" applyFill="1" applyBorder="1"/>
    <xf numFmtId="9" fontId="0" fillId="0" borderId="0" xfId="0" applyNumberFormat="1" applyFill="1" applyBorder="1"/>
    <xf numFmtId="10" fontId="2" fillId="0" borderId="0" xfId="0" applyNumberFormat="1" applyFont="1" applyFill="1" applyBorder="1"/>
    <xf numFmtId="10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/>
    </xf>
    <xf numFmtId="8" fontId="0" fillId="0" borderId="0" xfId="0" applyNumberFormat="1" applyFill="1" applyBorder="1"/>
    <xf numFmtId="8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2" fillId="0" borderId="0" xfId="0" applyNumberFormat="1" applyFont="1" applyFill="1" applyBorder="1"/>
    <xf numFmtId="167" fontId="0" fillId="0" borderId="0" xfId="3" applyNumberFormat="1" applyFont="1" applyFill="1" applyBorder="1"/>
    <xf numFmtId="9" fontId="2" fillId="0" borderId="0" xfId="3" applyFont="1"/>
    <xf numFmtId="168" fontId="0" fillId="0" borderId="0" xfId="2" applyNumberFormat="1" applyFont="1" applyFill="1" applyBorder="1"/>
    <xf numFmtId="165" fontId="0" fillId="0" borderId="0" xfId="2" applyNumberFormat="1" applyFont="1" applyFill="1" applyBorder="1"/>
    <xf numFmtId="165" fontId="0" fillId="0" borderId="0" xfId="0" applyNumberFormat="1" applyFill="1" applyBorder="1"/>
    <xf numFmtId="165" fontId="0" fillId="0" borderId="0" xfId="3" applyNumberFormat="1" applyFont="1" applyFill="1" applyBorder="1"/>
    <xf numFmtId="6" fontId="2" fillId="0" borderId="0" xfId="0" applyNumberFormat="1" applyFont="1" applyFill="1" applyBorder="1"/>
    <xf numFmtId="0" fontId="0" fillId="3" borderId="0" xfId="0" applyFill="1"/>
    <xf numFmtId="43" fontId="0" fillId="0" borderId="0" xfId="1" applyFont="1"/>
    <xf numFmtId="165" fontId="0" fillId="0" borderId="0" xfId="0" applyNumberFormat="1"/>
    <xf numFmtId="10" fontId="2" fillId="0" borderId="0" xfId="3" applyNumberFormat="1" applyFont="1"/>
    <xf numFmtId="0" fontId="2" fillId="0" borderId="0" xfId="0" applyFont="1" applyAlignment="1">
      <alignment horizontal="center"/>
    </xf>
    <xf numFmtId="8" fontId="2" fillId="0" borderId="5" xfId="0" applyNumberFormat="1" applyFont="1" applyBorder="1"/>
    <xf numFmtId="0" fontId="2" fillId="0" borderId="7" xfId="0" applyFont="1" applyBorder="1" applyAlignment="1">
      <alignment horizontal="center" vertical="center"/>
    </xf>
    <xf numFmtId="8" fontId="0" fillId="0" borderId="7" xfId="0" applyNumberFormat="1" applyBorder="1"/>
    <xf numFmtId="165" fontId="2" fillId="0" borderId="7" xfId="0" applyNumberFormat="1" applyFont="1" applyBorder="1" applyAlignment="1">
      <alignment horizontal="center" vertical="center"/>
    </xf>
    <xf numFmtId="168" fontId="0" fillId="0" borderId="8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0" fontId="2" fillId="0" borderId="12" xfId="0" applyFont="1" applyBorder="1" applyAlignment="1">
      <alignment horizontal="center" vertical="center"/>
    </xf>
    <xf numFmtId="0" fontId="0" fillId="0" borderId="12" xfId="0" applyBorder="1"/>
    <xf numFmtId="0" fontId="2" fillId="0" borderId="0" xfId="0" applyFont="1" applyFill="1" applyBorder="1" applyAlignment="1">
      <alignment horizontal="center" vertical="center" wrapText="1"/>
    </xf>
    <xf numFmtId="8" fontId="2" fillId="3" borderId="0" xfId="0" applyNumberFormat="1" applyFont="1" applyFill="1"/>
    <xf numFmtId="8" fontId="2" fillId="0" borderId="0" xfId="0" applyNumberFormat="1" applyFont="1"/>
    <xf numFmtId="8" fontId="0" fillId="0" borderId="0" xfId="1" applyNumberFormat="1" applyFont="1"/>
    <xf numFmtId="8" fontId="2" fillId="0" borderId="1" xfId="0" applyNumberFormat="1" applyFont="1" applyFill="1" applyBorder="1"/>
    <xf numFmtId="6" fontId="0" fillId="0" borderId="0" xfId="0" applyNumberFormat="1"/>
    <xf numFmtId="8" fontId="0" fillId="0" borderId="1" xfId="0" applyNumberFormat="1" applyBorder="1"/>
    <xf numFmtId="0" fontId="2" fillId="0" borderId="0" xfId="0" applyNumberFormat="1" applyFont="1" applyFill="1" applyBorder="1" applyAlignment="1">
      <alignment horizontal="center" vertical="center" wrapText="1"/>
    </xf>
    <xf numFmtId="9" fontId="0" fillId="2" borderId="1" xfId="0" applyNumberFormat="1" applyFill="1" applyBorder="1"/>
    <xf numFmtId="0" fontId="2" fillId="0" borderId="1" xfId="0" applyFont="1" applyBorder="1" applyAlignment="1">
      <alignment horizontal="center" vertical="center" wrapText="1"/>
    </xf>
    <xf numFmtId="8" fontId="2" fillId="0" borderId="0" xfId="0" applyNumberFormat="1" applyFont="1" applyBorder="1"/>
    <xf numFmtId="165" fontId="0" fillId="0" borderId="7" xfId="0" applyNumberFormat="1" applyBorder="1"/>
    <xf numFmtId="165" fontId="2" fillId="0" borderId="12" xfId="0" applyNumberFormat="1" applyFont="1" applyBorder="1" applyAlignment="1">
      <alignment horizontal="center" vertical="center"/>
    </xf>
    <xf numFmtId="168" fontId="0" fillId="0" borderId="0" xfId="0" applyNumberFormat="1" applyFill="1" applyBorder="1"/>
    <xf numFmtId="10" fontId="2" fillId="0" borderId="0" xfId="3" applyNumberFormat="1" applyFont="1" applyFill="1" applyBorder="1"/>
    <xf numFmtId="8" fontId="2" fillId="0" borderId="2" xfId="0" applyNumberFormat="1" applyFont="1" applyBorder="1"/>
    <xf numFmtId="168" fontId="0" fillId="0" borderId="0" xfId="0" applyNumberFormat="1" applyBorder="1"/>
    <xf numFmtId="0" fontId="2" fillId="0" borderId="0" xfId="0" applyFont="1" applyBorder="1"/>
    <xf numFmtId="10" fontId="2" fillId="2" borderId="1" xfId="3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65" fontId="2" fillId="0" borderId="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 wrapText="1"/>
    </xf>
    <xf numFmtId="0" fontId="0" fillId="0" borderId="1" xfId="0" applyBorder="1"/>
    <xf numFmtId="8" fontId="0" fillId="0" borderId="1" xfId="2" applyNumberFormat="1" applyFont="1" applyBorder="1"/>
    <xf numFmtId="164" fontId="0" fillId="0" borderId="1" xfId="3" applyNumberFormat="1" applyFont="1" applyBorder="1"/>
    <xf numFmtId="0" fontId="0" fillId="0" borderId="1" xfId="0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6" fontId="0" fillId="6" borderId="0" xfId="0" applyNumberFormat="1" applyFill="1"/>
    <xf numFmtId="8" fontId="0" fillId="6" borderId="1" xfId="0" applyNumberFormat="1" applyFill="1" applyBorder="1"/>
    <xf numFmtId="0" fontId="3" fillId="2" borderId="14" xfId="0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6" fontId="4" fillId="2" borderId="14" xfId="1" applyNumberFormat="1" applyFont="1" applyFill="1" applyBorder="1"/>
    <xf numFmtId="8" fontId="0" fillId="2" borderId="14" xfId="2" applyNumberFormat="1" applyFont="1" applyFill="1" applyBorder="1"/>
    <xf numFmtId="17" fontId="2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2" borderId="2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0" fillId="0" borderId="0" xfId="0" applyNumberFormat="1"/>
    <xf numFmtId="10" fontId="3" fillId="0" borderId="0" xfId="0" applyNumberFormat="1" applyFont="1"/>
    <xf numFmtId="10" fontId="3" fillId="0" borderId="0" xfId="0" applyNumberFormat="1" applyFont="1" applyAlignment="1">
      <alignment horizontal="center"/>
    </xf>
    <xf numFmtId="10" fontId="3" fillId="0" borderId="1" xfId="0" applyNumberFormat="1" applyFont="1" applyBorder="1"/>
    <xf numFmtId="0" fontId="3" fillId="0" borderId="0" xfId="0" applyFont="1" applyAlignment="1">
      <alignment horizontal="center"/>
    </xf>
    <xf numFmtId="17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0" xfId="0" applyFont="1"/>
    <xf numFmtId="10" fontId="3" fillId="0" borderId="1" xfId="0" applyNumberFormat="1" applyFont="1" applyBorder="1" applyAlignment="1">
      <alignment horizontal="center" vertical="center"/>
    </xf>
    <xf numFmtId="8" fontId="0" fillId="0" borderId="14" xfId="2" applyNumberFormat="1" applyFont="1" applyFill="1" applyBorder="1"/>
    <xf numFmtId="10" fontId="2" fillId="0" borderId="4" xfId="3" applyNumberFormat="1" applyFont="1" applyBorder="1" applyAlignment="1">
      <alignment horizontal="center" vertical="center" wrapText="1"/>
    </xf>
    <xf numFmtId="164" fontId="3" fillId="0" borderId="1" xfId="3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/>
    <xf numFmtId="166" fontId="0" fillId="0" borderId="0" xfId="3" applyNumberFormat="1" applyFont="1"/>
    <xf numFmtId="10" fontId="3" fillId="0" borderId="1" xfId="0" applyNumberFormat="1" applyFont="1" applyBorder="1" applyAlignment="1">
      <alignment horizontal="center"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166" fontId="0" fillId="0" borderId="0" xfId="1" applyNumberFormat="1" applyFont="1" applyBorder="1"/>
    <xf numFmtId="0" fontId="2" fillId="0" borderId="2" xfId="0" applyFont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2" borderId="5" xfId="0" applyFont="1" applyFill="1" applyBorder="1" applyAlignment="1">
      <alignment horizontal="center" vertical="center"/>
    </xf>
    <xf numFmtId="169" fontId="3" fillId="2" borderId="1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1" xfId="0" applyBorder="1"/>
    <xf numFmtId="0" fontId="3" fillId="0" borderId="13" xfId="0" applyFont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166" fontId="0" fillId="0" borderId="15" xfId="0" applyNumberFormat="1" applyBorder="1" applyAlignment="1"/>
    <xf numFmtId="0" fontId="0" fillId="0" borderId="15" xfId="0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5" xfId="0" applyNumberFormat="1" applyBorder="1" applyAlignment="1"/>
    <xf numFmtId="8" fontId="2" fillId="2" borderId="2" xfId="0" applyNumberFormat="1" applyFont="1" applyFill="1" applyBorder="1"/>
    <xf numFmtId="166" fontId="0" fillId="0" borderId="8" xfId="3" applyNumberFormat="1" applyFont="1" applyBorder="1"/>
    <xf numFmtId="166" fontId="0" fillId="0" borderId="10" xfId="3" applyNumberFormat="1" applyFont="1" applyBorder="1"/>
    <xf numFmtId="166" fontId="0" fillId="0" borderId="10" xfId="0" applyNumberFormat="1" applyBorder="1" applyAlignment="1"/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8" fontId="2" fillId="0" borderId="15" xfId="0" applyNumberFormat="1" applyFont="1" applyBorder="1"/>
    <xf numFmtId="166" fontId="3" fillId="0" borderId="15" xfId="3" applyNumberFormat="1" applyFont="1" applyFill="1" applyBorder="1"/>
    <xf numFmtId="8" fontId="2" fillId="0" borderId="14" xfId="0" applyNumberFormat="1" applyFont="1" applyBorder="1"/>
    <xf numFmtId="8" fontId="0" fillId="0" borderId="5" xfId="0" applyNumberFormat="1" applyFill="1" applyBorder="1"/>
    <xf numFmtId="8" fontId="0" fillId="0" borderId="15" xfId="0" applyNumberFormat="1" applyFill="1" applyBorder="1"/>
    <xf numFmtId="8" fontId="0" fillId="0" borderId="14" xfId="0" applyNumberFormat="1" applyFill="1" applyBorder="1"/>
    <xf numFmtId="8" fontId="0" fillId="0" borderId="8" xfId="0" applyNumberFormat="1" applyFill="1" applyBorder="1"/>
    <xf numFmtId="8" fontId="0" fillId="0" borderId="10" xfId="0" applyNumberFormat="1" applyFill="1" applyBorder="1"/>
    <xf numFmtId="8" fontId="3" fillId="2" borderId="5" xfId="0" applyNumberFormat="1" applyFont="1" applyFill="1" applyBorder="1"/>
    <xf numFmtId="8" fontId="0" fillId="0" borderId="13" xfId="0" applyNumberFormat="1" applyFill="1" applyBorder="1"/>
    <xf numFmtId="0" fontId="0" fillId="0" borderId="15" xfId="0" applyBorder="1"/>
    <xf numFmtId="0" fontId="2" fillId="0" borderId="15" xfId="0" applyFont="1" applyBorder="1" applyAlignment="1">
      <alignment vertical="center"/>
    </xf>
    <xf numFmtId="0" fontId="0" fillId="0" borderId="14" xfId="0" applyBorder="1"/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0" fontId="3" fillId="2" borderId="1" xfId="1" applyNumberFormat="1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10" fontId="3" fillId="0" borderId="14" xfId="0" applyNumberFormat="1" applyFont="1" applyBorder="1" applyAlignment="1">
      <alignment horizontal="center" vertical="center"/>
    </xf>
    <xf numFmtId="8" fontId="8" fillId="7" borderId="1" xfId="0" applyNumberFormat="1" applyFont="1" applyFill="1" applyBorder="1"/>
    <xf numFmtId="8" fontId="4" fillId="7" borderId="1" xfId="0" applyNumberFormat="1" applyFont="1" applyFill="1" applyBorder="1" applyAlignment="1">
      <alignment horizontal="center" vertical="center"/>
    </xf>
    <xf numFmtId="9" fontId="2" fillId="0" borderId="6" xfId="3" applyFont="1" applyBorder="1"/>
    <xf numFmtId="10" fontId="3" fillId="0" borderId="8" xfId="0" applyNumberFormat="1" applyFont="1" applyBorder="1" applyAlignment="1">
      <alignment horizontal="center" vertical="center"/>
    </xf>
    <xf numFmtId="10" fontId="0" fillId="0" borderId="9" xfId="0" applyNumberFormat="1" applyBorder="1"/>
    <xf numFmtId="14" fontId="0" fillId="0" borderId="0" xfId="0" applyNumberFormat="1" applyBorder="1"/>
    <xf numFmtId="17" fontId="0" fillId="0" borderId="0" xfId="0" applyNumberFormat="1" applyBorder="1"/>
    <xf numFmtId="10" fontId="3" fillId="0" borderId="10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0" fontId="3" fillId="0" borderId="5" xfId="0" applyFont="1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10" fontId="11" fillId="0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0" fontId="3" fillId="2" borderId="1" xfId="0" applyNumberFormat="1" applyFont="1" applyFill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10" fontId="3" fillId="0" borderId="3" xfId="0" applyNumberFormat="1" applyFont="1" applyBorder="1"/>
    <xf numFmtId="0" fontId="0" fillId="0" borderId="4" xfId="0" applyBorder="1"/>
    <xf numFmtId="1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6" fontId="4" fillId="8" borderId="11" xfId="1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6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8" fontId="0" fillId="0" borderId="0" xfId="2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3" fillId="0" borderId="6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10" fontId="3" fillId="0" borderId="8" xfId="0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10" fontId="3" fillId="0" borderId="13" xfId="0" applyNumberFormat="1" applyFont="1" applyFill="1" applyBorder="1" applyAlignment="1">
      <alignment horizontal="center" vertical="center"/>
    </xf>
    <xf numFmtId="8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 wrapText="1"/>
    </xf>
    <xf numFmtId="10" fontId="3" fillId="0" borderId="1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4" xfId="0" applyFill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5" sqref="G25"/>
    </sheetView>
  </sheetViews>
  <sheetFormatPr defaultRowHeight="15" x14ac:dyDescent="0.25"/>
  <cols>
    <col min="2" max="2" width="19.140625" customWidth="1"/>
    <col min="3" max="3" width="5.5703125" customWidth="1"/>
    <col min="4" max="4" width="14.5703125" customWidth="1"/>
    <col min="5" max="5" width="10.5703125" customWidth="1"/>
    <col min="6" max="6" width="19" customWidth="1"/>
    <col min="7" max="7" width="17.140625" customWidth="1"/>
    <col min="8" max="8" width="15.5703125" customWidth="1"/>
    <col min="9" max="10" width="8.42578125" customWidth="1"/>
    <col min="11" max="11" width="18.140625" customWidth="1"/>
    <col min="12" max="12" width="14.140625" style="2" customWidth="1"/>
    <col min="13" max="14" width="14.5703125" customWidth="1"/>
    <col min="15" max="15" width="12.140625" customWidth="1"/>
  </cols>
  <sheetData>
    <row r="1" spans="2:15" x14ac:dyDescent="0.25">
      <c r="J1" s="22"/>
    </row>
    <row r="2" spans="2:15" ht="15.75" x14ac:dyDescent="0.25">
      <c r="B2" s="24" t="s">
        <v>31</v>
      </c>
      <c r="C2" s="2"/>
      <c r="D2" s="1"/>
      <c r="E2" s="215" t="s">
        <v>15</v>
      </c>
      <c r="F2" s="216"/>
      <c r="G2" s="216"/>
      <c r="H2" s="217"/>
      <c r="I2" s="25"/>
      <c r="J2" s="25"/>
      <c r="L2" s="218" t="s">
        <v>44</v>
      </c>
      <c r="M2" s="218"/>
      <c r="N2" s="218"/>
      <c r="O2" s="218"/>
    </row>
    <row r="3" spans="2:15" ht="55.5" customHeight="1" x14ac:dyDescent="0.25">
      <c r="B3" s="2" t="s">
        <v>0</v>
      </c>
      <c r="C3" s="2"/>
      <c r="D3" s="2" t="s">
        <v>17</v>
      </c>
      <c r="E3" s="3" t="s">
        <v>11</v>
      </c>
      <c r="F3" s="3" t="s">
        <v>13</v>
      </c>
      <c r="G3" s="3" t="s">
        <v>32</v>
      </c>
      <c r="H3" s="3" t="s">
        <v>12</v>
      </c>
      <c r="I3" s="3"/>
      <c r="J3" s="59"/>
      <c r="L3" s="68" t="s">
        <v>41</v>
      </c>
      <c r="M3" s="68" t="s">
        <v>13</v>
      </c>
      <c r="N3" s="68" t="s">
        <v>32</v>
      </c>
      <c r="O3" s="68" t="s">
        <v>12</v>
      </c>
    </row>
    <row r="4" spans="2:15" ht="17.25" customHeight="1" x14ac:dyDescent="0.25">
      <c r="B4" s="5">
        <v>42491</v>
      </c>
      <c r="C4" s="5"/>
      <c r="D4" s="13">
        <v>1000</v>
      </c>
      <c r="F4" s="10">
        <f>D4*1.05</f>
        <v>1050</v>
      </c>
      <c r="G4" s="10">
        <f>D4*1.0983</f>
        <v>1098.3</v>
      </c>
      <c r="H4" s="8">
        <f t="shared" ref="H4:H15" si="0">F4-G4</f>
        <v>-48.299999999999955</v>
      </c>
      <c r="I4" s="8"/>
      <c r="J4" s="5">
        <v>42491</v>
      </c>
      <c r="M4" s="10">
        <f>D4*1.05</f>
        <v>1050</v>
      </c>
      <c r="N4" s="12">
        <f>D4*1.0983</f>
        <v>1098.3</v>
      </c>
      <c r="O4" s="8">
        <f>M4-N4</f>
        <v>-48.299999999999955</v>
      </c>
    </row>
    <row r="5" spans="2:15" x14ac:dyDescent="0.25">
      <c r="B5" s="2" t="s">
        <v>1</v>
      </c>
      <c r="C5" s="2"/>
      <c r="F5" s="10">
        <f t="shared" ref="F5:G9" si="1">F4</f>
        <v>1050</v>
      </c>
      <c r="G5" s="10">
        <f t="shared" si="1"/>
        <v>1098.3</v>
      </c>
      <c r="H5" s="8">
        <f t="shared" si="0"/>
        <v>-48.299999999999955</v>
      </c>
      <c r="I5" s="8"/>
      <c r="J5" s="2" t="s">
        <v>1</v>
      </c>
      <c r="M5" s="10">
        <f>M4</f>
        <v>1050</v>
      </c>
      <c r="N5" s="12">
        <f>N4</f>
        <v>1098.3</v>
      </c>
      <c r="O5" s="8">
        <f t="shared" ref="O5:O15" si="2">M5-N5</f>
        <v>-48.299999999999955</v>
      </c>
    </row>
    <row r="6" spans="2:15" x14ac:dyDescent="0.25">
      <c r="B6" s="2" t="s">
        <v>2</v>
      </c>
      <c r="C6" s="2"/>
      <c r="F6" s="10">
        <f t="shared" si="1"/>
        <v>1050</v>
      </c>
      <c r="G6" s="10">
        <f t="shared" si="1"/>
        <v>1098.3</v>
      </c>
      <c r="H6" s="8">
        <f t="shared" si="0"/>
        <v>-48.299999999999955</v>
      </c>
      <c r="I6" s="8"/>
      <c r="J6" s="2" t="s">
        <v>2</v>
      </c>
      <c r="M6" s="10">
        <f>M5</f>
        <v>1050</v>
      </c>
      <c r="N6" s="12">
        <f t="shared" ref="N6:N15" si="3">N5</f>
        <v>1098.3</v>
      </c>
      <c r="O6" s="8">
        <f t="shared" si="2"/>
        <v>-48.299999999999955</v>
      </c>
    </row>
    <row r="7" spans="2:15" x14ac:dyDescent="0.25">
      <c r="B7" s="2" t="s">
        <v>3</v>
      </c>
      <c r="C7" s="2"/>
      <c r="F7" s="10">
        <f t="shared" si="1"/>
        <v>1050</v>
      </c>
      <c r="G7" s="10">
        <f t="shared" si="1"/>
        <v>1098.3</v>
      </c>
      <c r="H7" s="8">
        <f t="shared" si="0"/>
        <v>-48.299999999999955</v>
      </c>
      <c r="I7" s="8"/>
      <c r="J7" s="2" t="s">
        <v>3</v>
      </c>
      <c r="K7" s="2" t="s">
        <v>43</v>
      </c>
      <c r="L7" s="14">
        <v>0.05</v>
      </c>
      <c r="M7" s="10">
        <f>M6</f>
        <v>1050</v>
      </c>
      <c r="N7" s="12">
        <f t="shared" si="3"/>
        <v>1098.3</v>
      </c>
      <c r="O7" s="8">
        <f t="shared" si="2"/>
        <v>-48.299999999999955</v>
      </c>
    </row>
    <row r="8" spans="2:15" x14ac:dyDescent="0.25">
      <c r="B8" s="2" t="s">
        <v>4</v>
      </c>
      <c r="C8" s="2"/>
      <c r="D8" s="2" t="s">
        <v>42</v>
      </c>
      <c r="E8" s="67">
        <v>0.05</v>
      </c>
      <c r="F8" s="10">
        <f t="shared" si="1"/>
        <v>1050</v>
      </c>
      <c r="G8" s="10">
        <f t="shared" si="1"/>
        <v>1098.3</v>
      </c>
      <c r="H8" s="8">
        <f t="shared" si="0"/>
        <v>-48.299999999999955</v>
      </c>
      <c r="I8" s="8"/>
      <c r="J8" s="2" t="s">
        <v>4</v>
      </c>
      <c r="M8" s="10">
        <f t="shared" ref="M8" si="4">M7</f>
        <v>1050</v>
      </c>
      <c r="N8" s="12">
        <f t="shared" si="3"/>
        <v>1098.3</v>
      </c>
      <c r="O8" s="8">
        <f t="shared" si="2"/>
        <v>-48.299999999999955</v>
      </c>
    </row>
    <row r="9" spans="2:15" x14ac:dyDescent="0.25">
      <c r="B9" s="2" t="s">
        <v>5</v>
      </c>
      <c r="C9" s="2"/>
      <c r="E9" s="6"/>
      <c r="F9" s="10">
        <f t="shared" si="1"/>
        <v>1050</v>
      </c>
      <c r="G9" s="10">
        <f t="shared" si="1"/>
        <v>1098.3</v>
      </c>
      <c r="H9" s="8">
        <f t="shared" si="0"/>
        <v>-48.299999999999955</v>
      </c>
      <c r="I9" s="8"/>
      <c r="J9" s="2" t="s">
        <v>5</v>
      </c>
      <c r="L9" s="15">
        <v>0.02</v>
      </c>
      <c r="M9" s="10">
        <f>(D4*L9)+M8</f>
        <v>1070</v>
      </c>
      <c r="N9" s="12">
        <f t="shared" si="3"/>
        <v>1098.3</v>
      </c>
      <c r="O9" s="8">
        <f t="shared" si="2"/>
        <v>-28.299999999999955</v>
      </c>
    </row>
    <row r="10" spans="2:15" x14ac:dyDescent="0.25">
      <c r="B10" s="2" t="s">
        <v>6</v>
      </c>
      <c r="C10" s="2"/>
      <c r="E10" s="67">
        <v>0.02</v>
      </c>
      <c r="F10" s="10">
        <f>(D4*E10)+F9</f>
        <v>1070</v>
      </c>
      <c r="G10" s="10">
        <f t="shared" ref="G10:G15" si="5">G9</f>
        <v>1098.3</v>
      </c>
      <c r="H10" s="8">
        <f t="shared" si="0"/>
        <v>-28.299999999999955</v>
      </c>
      <c r="I10" s="8"/>
      <c r="J10" s="2" t="s">
        <v>6</v>
      </c>
      <c r="L10" s="17"/>
      <c r="M10" s="10">
        <f>M9</f>
        <v>1070</v>
      </c>
      <c r="N10" s="12">
        <f t="shared" si="3"/>
        <v>1098.3</v>
      </c>
      <c r="O10" s="8">
        <f t="shared" si="2"/>
        <v>-28.299999999999955</v>
      </c>
    </row>
    <row r="11" spans="2:15" x14ac:dyDescent="0.25">
      <c r="B11" s="2" t="s">
        <v>7</v>
      </c>
      <c r="C11" s="2"/>
      <c r="F11" s="10">
        <f>F10</f>
        <v>1070</v>
      </c>
      <c r="G11" s="10">
        <f t="shared" si="5"/>
        <v>1098.3</v>
      </c>
      <c r="H11" s="8">
        <f t="shared" si="0"/>
        <v>-28.299999999999955</v>
      </c>
      <c r="I11" s="8"/>
      <c r="J11" s="2" t="s">
        <v>7</v>
      </c>
      <c r="L11" s="17"/>
      <c r="M11" s="10">
        <f>M10</f>
        <v>1070</v>
      </c>
      <c r="N11" s="12">
        <f t="shared" si="3"/>
        <v>1098.3</v>
      </c>
      <c r="O11" s="8">
        <f t="shared" si="2"/>
        <v>-28.299999999999955</v>
      </c>
    </row>
    <row r="12" spans="2:15" x14ac:dyDescent="0.25">
      <c r="B12" s="5">
        <v>42736</v>
      </c>
      <c r="C12" s="5"/>
      <c r="F12" s="10">
        <f>F11</f>
        <v>1070</v>
      </c>
      <c r="G12" s="10">
        <f t="shared" si="5"/>
        <v>1098.3</v>
      </c>
      <c r="H12" s="8">
        <f t="shared" si="0"/>
        <v>-28.299999999999955</v>
      </c>
      <c r="I12" s="8"/>
      <c r="J12" s="5">
        <v>42736</v>
      </c>
      <c r="M12" s="10">
        <f>M11</f>
        <v>1070</v>
      </c>
      <c r="N12" s="12">
        <f t="shared" si="3"/>
        <v>1098.3</v>
      </c>
      <c r="O12" s="8">
        <f t="shared" si="2"/>
        <v>-28.299999999999955</v>
      </c>
    </row>
    <row r="13" spans="2:15" x14ac:dyDescent="0.25">
      <c r="B13" s="2" t="s">
        <v>8</v>
      </c>
      <c r="C13" s="2"/>
      <c r="E13" s="67">
        <v>0.03</v>
      </c>
      <c r="F13" s="10">
        <f>(D4*E13)+F12</f>
        <v>1100</v>
      </c>
      <c r="G13" s="10">
        <f t="shared" si="5"/>
        <v>1098.3</v>
      </c>
      <c r="H13" s="8">
        <f t="shared" si="0"/>
        <v>1.7000000000000455</v>
      </c>
      <c r="I13" s="8"/>
      <c r="J13" s="2" t="s">
        <v>8</v>
      </c>
      <c r="L13" s="16">
        <v>0.03</v>
      </c>
      <c r="M13" s="10">
        <f>(D4*L13)+M12</f>
        <v>1100</v>
      </c>
      <c r="N13" s="12">
        <f>N12</f>
        <v>1098.3</v>
      </c>
      <c r="O13" s="8">
        <f t="shared" si="2"/>
        <v>1.7000000000000455</v>
      </c>
    </row>
    <row r="14" spans="2:15" x14ac:dyDescent="0.25">
      <c r="B14" s="2" t="s">
        <v>9</v>
      </c>
      <c r="C14" s="2"/>
      <c r="F14" s="10">
        <f>F13</f>
        <v>1100</v>
      </c>
      <c r="G14" s="10">
        <f t="shared" si="5"/>
        <v>1098.3</v>
      </c>
      <c r="H14" s="8">
        <f t="shared" si="0"/>
        <v>1.7000000000000455</v>
      </c>
      <c r="I14" s="8"/>
      <c r="J14" s="2" t="s">
        <v>9</v>
      </c>
      <c r="L14" s="17"/>
      <c r="M14" s="10">
        <f>M13</f>
        <v>1100</v>
      </c>
      <c r="N14" s="12">
        <f t="shared" si="3"/>
        <v>1098.3</v>
      </c>
      <c r="O14" s="8">
        <f t="shared" si="2"/>
        <v>1.7000000000000455</v>
      </c>
    </row>
    <row r="15" spans="2:15" x14ac:dyDescent="0.25">
      <c r="B15" s="2" t="s">
        <v>10</v>
      </c>
      <c r="C15" s="2"/>
      <c r="F15" s="10">
        <f>F14</f>
        <v>1100</v>
      </c>
      <c r="G15" s="10">
        <f t="shared" si="5"/>
        <v>1098.3</v>
      </c>
      <c r="H15" s="8">
        <f t="shared" si="0"/>
        <v>1.7000000000000455</v>
      </c>
      <c r="I15" s="8"/>
      <c r="J15" s="2" t="s">
        <v>10</v>
      </c>
      <c r="M15" s="10">
        <f>M14</f>
        <v>1100</v>
      </c>
      <c r="N15" s="12">
        <f t="shared" si="3"/>
        <v>1098.3</v>
      </c>
      <c r="O15" s="8">
        <f t="shared" si="2"/>
        <v>1.7000000000000455</v>
      </c>
    </row>
    <row r="16" spans="2:15" x14ac:dyDescent="0.25">
      <c r="B16" s="2"/>
      <c r="C16" s="2"/>
      <c r="F16" s="7"/>
      <c r="G16" s="7"/>
      <c r="H16" s="8"/>
      <c r="I16" s="8"/>
      <c r="J16" s="2"/>
      <c r="M16" s="7"/>
      <c r="N16" s="7"/>
      <c r="O16" s="8"/>
    </row>
    <row r="17" spans="4:16" s="4" customFormat="1" x14ac:dyDescent="0.25">
      <c r="F17" s="9">
        <f>SUM(F4:F15)</f>
        <v>12810</v>
      </c>
      <c r="G17" s="9">
        <f>SUM(G4:G15)</f>
        <v>13179.599999999997</v>
      </c>
      <c r="H17" s="74">
        <f>SUM(H4:H15)</f>
        <v>-369.59999999999945</v>
      </c>
      <c r="I17" s="69"/>
      <c r="J17" s="33"/>
      <c r="L17" s="2"/>
      <c r="M17" s="9">
        <f>SUM(M4:M16)</f>
        <v>12830</v>
      </c>
      <c r="N17" s="9">
        <f>SUM(N4:N16)</f>
        <v>13179.599999999997</v>
      </c>
      <c r="O17" s="74">
        <f>SUM(O4:O15)</f>
        <v>-349.59999999999945</v>
      </c>
      <c r="P17" s="76"/>
    </row>
    <row r="18" spans="4:16" x14ac:dyDescent="0.25">
      <c r="D18" s="220" t="s">
        <v>34</v>
      </c>
      <c r="E18" s="221"/>
      <c r="F18" s="50" t="s">
        <v>16</v>
      </c>
      <c r="G18" s="70">
        <f>G17/F17</f>
        <v>1.0288524590163932</v>
      </c>
      <c r="H18" s="52"/>
      <c r="I18" s="75"/>
      <c r="J18" s="72"/>
      <c r="K18" s="226" t="s">
        <v>34</v>
      </c>
      <c r="L18" s="221"/>
      <c r="M18" s="50" t="s">
        <v>16</v>
      </c>
      <c r="N18" s="70">
        <f>N17/M17</f>
        <v>1.0272486360093529</v>
      </c>
      <c r="O18" s="52"/>
      <c r="P18" s="75"/>
    </row>
    <row r="19" spans="4:16" ht="15" customHeight="1" x14ac:dyDescent="0.25">
      <c r="D19" s="222"/>
      <c r="E19" s="223"/>
      <c r="F19" s="54"/>
      <c r="G19" s="54"/>
      <c r="H19" s="55"/>
      <c r="I19" s="54"/>
      <c r="J19" s="22"/>
      <c r="K19" s="227"/>
      <c r="L19" s="223"/>
      <c r="M19" s="54"/>
      <c r="N19" s="54"/>
      <c r="O19" s="55"/>
      <c r="P19" s="54"/>
    </row>
    <row r="20" spans="4:16" x14ac:dyDescent="0.25">
      <c r="D20" s="224"/>
      <c r="E20" s="225"/>
      <c r="F20" s="57" t="s">
        <v>14</v>
      </c>
      <c r="G20" s="58">
        <v>1.0983000000000001</v>
      </c>
      <c r="H20" s="71">
        <f>G20-G18</f>
        <v>6.9447540983606837E-2</v>
      </c>
      <c r="J20" s="73"/>
      <c r="K20" s="228"/>
      <c r="L20" s="225"/>
      <c r="M20" s="57" t="s">
        <v>14</v>
      </c>
      <c r="N20" s="58">
        <v>1.0983000000000001</v>
      </c>
      <c r="O20" s="71">
        <f>N20-N18</f>
        <v>7.1051363990647154E-2</v>
      </c>
    </row>
    <row r="21" spans="4:16" x14ac:dyDescent="0.25">
      <c r="H21" s="77">
        <f>H20-H18</f>
        <v>6.9447540983606837E-2</v>
      </c>
      <c r="I21" s="29"/>
      <c r="J21" s="29"/>
      <c r="L21"/>
      <c r="O21" s="77">
        <f>O20-O18</f>
        <v>7.1051363990647154E-2</v>
      </c>
      <c r="P21" s="29"/>
    </row>
    <row r="22" spans="4:16" x14ac:dyDescent="0.25">
      <c r="J22" s="22"/>
    </row>
    <row r="24" spans="4:16" ht="15" customHeight="1" x14ac:dyDescent="0.25">
      <c r="L24" s="219"/>
      <c r="M24" s="219"/>
      <c r="N24" s="219"/>
      <c r="O24" s="219"/>
    </row>
    <row r="25" spans="4:16" ht="27" customHeight="1" x14ac:dyDescent="0.25">
      <c r="L25" s="22"/>
      <c r="M25" s="22"/>
      <c r="N25" s="22"/>
      <c r="O25" s="22"/>
    </row>
    <row r="26" spans="4:16" x14ac:dyDescent="0.25">
      <c r="L26" s="22"/>
      <c r="M26" s="26"/>
      <c r="N26" s="26"/>
      <c r="O26" s="27"/>
    </row>
    <row r="27" spans="4:16" x14ac:dyDescent="0.25">
      <c r="L27" s="28"/>
      <c r="M27" s="26"/>
      <c r="N27" s="26"/>
      <c r="O27" s="27"/>
    </row>
    <row r="28" spans="4:16" x14ac:dyDescent="0.25">
      <c r="L28" s="22"/>
      <c r="M28" s="26"/>
      <c r="N28" s="26"/>
      <c r="O28" s="27"/>
    </row>
    <row r="29" spans="4:16" x14ac:dyDescent="0.25">
      <c r="L29" s="28"/>
      <c r="M29" s="26"/>
      <c r="N29" s="26"/>
      <c r="O29" s="27"/>
    </row>
    <row r="30" spans="4:16" x14ac:dyDescent="0.25">
      <c r="L30" s="28"/>
      <c r="M30" s="26"/>
      <c r="N30" s="26"/>
      <c r="O30" s="27"/>
    </row>
    <row r="31" spans="4:16" x14ac:dyDescent="0.25">
      <c r="L31" s="22"/>
      <c r="M31" s="26"/>
      <c r="N31" s="26"/>
      <c r="O31" s="27"/>
    </row>
    <row r="32" spans="4:16" x14ac:dyDescent="0.25">
      <c r="L32" s="29"/>
      <c r="M32" s="26"/>
      <c r="N32" s="26"/>
      <c r="O32" s="27"/>
    </row>
    <row r="33" spans="12:15" x14ac:dyDescent="0.25">
      <c r="L33" s="22"/>
      <c r="M33" s="26"/>
      <c r="N33" s="26"/>
      <c r="O33" s="27"/>
    </row>
    <row r="34" spans="12:15" x14ac:dyDescent="0.25">
      <c r="L34" s="30"/>
      <c r="M34" s="26"/>
      <c r="N34" s="26"/>
      <c r="O34" s="27"/>
    </row>
    <row r="35" spans="12:15" x14ac:dyDescent="0.25">
      <c r="L35" s="29"/>
      <c r="M35" s="26"/>
      <c r="N35" s="26"/>
      <c r="O35" s="27"/>
    </row>
    <row r="36" spans="12:15" x14ac:dyDescent="0.25">
      <c r="L36" s="29"/>
      <c r="M36" s="26"/>
      <c r="N36" s="26"/>
      <c r="O36" s="27"/>
    </row>
    <row r="37" spans="12:15" x14ac:dyDescent="0.25">
      <c r="L37" s="31"/>
      <c r="M37" s="32"/>
      <c r="N37" s="26"/>
      <c r="O37" s="27"/>
    </row>
    <row r="38" spans="12:15" x14ac:dyDescent="0.25">
      <c r="L38" s="22"/>
      <c r="M38" s="32"/>
      <c r="N38" s="26"/>
      <c r="O38" s="27"/>
    </row>
    <row r="39" spans="12:15" x14ac:dyDescent="0.25">
      <c r="L39" s="22"/>
      <c r="M39" s="22"/>
      <c r="N39" s="22"/>
      <c r="O39" s="22"/>
    </row>
    <row r="40" spans="12:15" x14ac:dyDescent="0.25">
      <c r="L40" s="22"/>
      <c r="M40" s="33"/>
      <c r="N40" s="33"/>
      <c r="O40" s="33"/>
    </row>
    <row r="41" spans="12:15" x14ac:dyDescent="0.25">
      <c r="L41" s="22"/>
      <c r="M41" s="31"/>
      <c r="N41" s="34"/>
      <c r="O41" s="22"/>
    </row>
    <row r="42" spans="12:15" x14ac:dyDescent="0.25">
      <c r="L42" s="22"/>
      <c r="M42" s="22"/>
      <c r="N42" s="35"/>
      <c r="O42" s="22"/>
    </row>
    <row r="43" spans="12:15" x14ac:dyDescent="0.25">
      <c r="L43" s="22"/>
      <c r="M43" s="31"/>
      <c r="N43" s="31"/>
      <c r="O43" s="36"/>
    </row>
    <row r="44" spans="12:15" x14ac:dyDescent="0.25">
      <c r="L44" s="23"/>
      <c r="M44" s="22"/>
      <c r="N44" s="32"/>
      <c r="O44" s="29"/>
    </row>
    <row r="47" spans="12:15" ht="15" customHeight="1" x14ac:dyDescent="0.25"/>
  </sheetData>
  <mergeCells count="5">
    <mergeCell ref="E2:H2"/>
    <mergeCell ref="L2:O2"/>
    <mergeCell ref="L24:O24"/>
    <mergeCell ref="D18:E20"/>
    <mergeCell ref="K18:L20"/>
  </mergeCells>
  <pageMargins left="0.511811024" right="0.511811024" top="0.78740157499999996" bottom="0.78740157499999996" header="0.31496062000000002" footer="0.31496062000000002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40"/>
  <sheetViews>
    <sheetView topLeftCell="A7" workbookViewId="0">
      <selection activeCell="C6" sqref="C6"/>
    </sheetView>
  </sheetViews>
  <sheetFormatPr defaultRowHeight="15" x14ac:dyDescent="0.25"/>
  <cols>
    <col min="3" max="3" width="11.28515625" bestFit="1" customWidth="1"/>
    <col min="4" max="4" width="13.85546875" customWidth="1"/>
    <col min="5" max="5" width="15.28515625" customWidth="1"/>
    <col min="6" max="6" width="17.42578125" customWidth="1"/>
    <col min="7" max="7" width="15.85546875" customWidth="1"/>
    <col min="9" max="9" width="21.5703125" customWidth="1"/>
    <col min="10" max="10" width="13" customWidth="1"/>
    <col min="11" max="11" width="19.85546875" customWidth="1"/>
    <col min="12" max="12" width="13.28515625" customWidth="1"/>
    <col min="14" max="16" width="10.7109375" customWidth="1"/>
  </cols>
  <sheetData>
    <row r="1" spans="2:16" ht="33.75" customHeight="1" x14ac:dyDescent="0.25"/>
    <row r="2" spans="2:16" ht="28.5" customHeight="1" x14ac:dyDescent="0.25">
      <c r="B2" s="235" t="s">
        <v>41</v>
      </c>
      <c r="C2" s="235"/>
      <c r="D2" s="229" t="s">
        <v>46</v>
      </c>
      <c r="E2" s="230"/>
      <c r="F2" s="230"/>
      <c r="G2" s="231"/>
      <c r="H2" s="236"/>
      <c r="I2" s="229" t="s">
        <v>49</v>
      </c>
      <c r="J2" s="230"/>
      <c r="K2" s="230"/>
      <c r="L2" s="231"/>
    </row>
    <row r="3" spans="2:16" ht="15.75" x14ac:dyDescent="0.25">
      <c r="B3" s="95" t="s">
        <v>30</v>
      </c>
      <c r="H3" s="236"/>
      <c r="I3" s="232" t="s">
        <v>35</v>
      </c>
      <c r="J3" s="232"/>
      <c r="K3" s="232"/>
      <c r="L3" s="232"/>
    </row>
    <row r="4" spans="2:16" ht="37.5" customHeight="1" x14ac:dyDescent="0.25">
      <c r="B4" s="80">
        <v>2016</v>
      </c>
      <c r="C4" s="243" t="s">
        <v>61</v>
      </c>
      <c r="D4" s="238" t="s">
        <v>62</v>
      </c>
      <c r="E4" s="237" t="s">
        <v>48</v>
      </c>
      <c r="F4" s="78" t="s">
        <v>14</v>
      </c>
      <c r="G4" s="237" t="s">
        <v>47</v>
      </c>
      <c r="H4" s="236"/>
      <c r="I4" s="3" t="s">
        <v>37</v>
      </c>
      <c r="J4" s="66" t="s">
        <v>50</v>
      </c>
      <c r="K4" s="3" t="s">
        <v>36</v>
      </c>
      <c r="L4" s="66" t="s">
        <v>51</v>
      </c>
      <c r="N4" s="31"/>
      <c r="O4" s="31"/>
      <c r="P4" s="31"/>
    </row>
    <row r="5" spans="2:16" ht="37.5" customHeight="1" x14ac:dyDescent="0.25">
      <c r="B5" s="80"/>
      <c r="C5" s="244"/>
      <c r="D5" s="238"/>
      <c r="E5" s="237"/>
      <c r="F5" s="78"/>
      <c r="G5" s="237"/>
      <c r="H5" s="102"/>
      <c r="I5" s="101"/>
      <c r="J5" s="66"/>
      <c r="K5" s="101"/>
      <c r="L5" s="66"/>
      <c r="N5" s="31"/>
      <c r="O5" s="31"/>
      <c r="P5" s="31"/>
    </row>
    <row r="6" spans="2:16" ht="20.25" customHeight="1" x14ac:dyDescent="0.3">
      <c r="B6" s="105">
        <v>42794</v>
      </c>
      <c r="C6" s="97">
        <v>1000</v>
      </c>
      <c r="D6" s="238"/>
      <c r="E6" s="237"/>
      <c r="F6" s="96">
        <v>0.1108</v>
      </c>
      <c r="G6" s="237"/>
      <c r="I6" s="86">
        <v>0</v>
      </c>
      <c r="J6" s="66" t="s">
        <v>54</v>
      </c>
      <c r="K6" s="86">
        <v>0.05</v>
      </c>
      <c r="L6" s="66" t="s">
        <v>54</v>
      </c>
      <c r="N6" s="31"/>
      <c r="O6" s="31"/>
      <c r="P6" s="31"/>
    </row>
    <row r="7" spans="2:16" x14ac:dyDescent="0.25">
      <c r="B7" s="2" t="s">
        <v>18</v>
      </c>
      <c r="E7" s="10">
        <f>C6*1.08</f>
        <v>1080</v>
      </c>
      <c r="F7" s="98">
        <f>C6*(1+F6)</f>
        <v>1110.8</v>
      </c>
      <c r="G7" s="8">
        <f t="shared" ref="G7:G16" si="0">E7-F7</f>
        <v>-30.799999999999955</v>
      </c>
      <c r="H7" s="236"/>
      <c r="I7" s="64">
        <f>C6</f>
        <v>1000</v>
      </c>
      <c r="J7" s="32">
        <f t="shared" ref="J7:J16" si="1">E7-I7</f>
        <v>80</v>
      </c>
      <c r="K7" s="64">
        <f>C6*(1+K6)</f>
        <v>1050</v>
      </c>
      <c r="L7" s="26">
        <f t="shared" ref="L7:L16" si="2">E7-K7</f>
        <v>30</v>
      </c>
      <c r="N7" s="26"/>
      <c r="O7" s="37"/>
      <c r="P7" s="22"/>
    </row>
    <row r="8" spans="2:16" x14ac:dyDescent="0.25">
      <c r="B8" s="2" t="s">
        <v>19</v>
      </c>
      <c r="C8" t="s">
        <v>64</v>
      </c>
      <c r="E8" s="10">
        <f t="shared" ref="E8:E16" si="3">E7</f>
        <v>1080</v>
      </c>
      <c r="F8" s="10">
        <f>F7</f>
        <v>1110.8</v>
      </c>
      <c r="G8" s="8">
        <f t="shared" si="0"/>
        <v>-30.799999999999955</v>
      </c>
      <c r="H8" s="236"/>
      <c r="I8" s="64">
        <f t="shared" ref="I8:I16" si="4">I7</f>
        <v>1000</v>
      </c>
      <c r="J8" s="32">
        <f t="shared" si="1"/>
        <v>80</v>
      </c>
      <c r="K8" s="64">
        <f>K7</f>
        <v>1050</v>
      </c>
      <c r="L8" s="26">
        <f t="shared" si="2"/>
        <v>30</v>
      </c>
      <c r="N8" s="26"/>
      <c r="O8" s="37"/>
      <c r="P8" s="22"/>
    </row>
    <row r="9" spans="2:16" x14ac:dyDescent="0.25">
      <c r="B9" s="2" t="s">
        <v>20</v>
      </c>
      <c r="D9" s="18"/>
      <c r="E9" s="10">
        <f t="shared" si="3"/>
        <v>1080</v>
      </c>
      <c r="F9" s="10">
        <f t="shared" ref="F9:F16" si="5">F8</f>
        <v>1110.8</v>
      </c>
      <c r="G9" s="8">
        <f t="shared" si="0"/>
        <v>-30.799999999999955</v>
      </c>
      <c r="H9" s="236"/>
      <c r="I9" s="64">
        <f t="shared" si="4"/>
        <v>1000</v>
      </c>
      <c r="J9" s="32">
        <f t="shared" si="1"/>
        <v>80</v>
      </c>
      <c r="K9" s="64">
        <f t="shared" ref="K9:K19" si="6">K8</f>
        <v>1050</v>
      </c>
      <c r="L9" s="26">
        <f t="shared" si="2"/>
        <v>30</v>
      </c>
      <c r="N9" s="26"/>
      <c r="O9" s="37"/>
      <c r="P9" s="22"/>
    </row>
    <row r="10" spans="2:16" x14ac:dyDescent="0.25">
      <c r="B10" s="2" t="s">
        <v>21</v>
      </c>
      <c r="D10" s="18"/>
      <c r="E10" s="10">
        <f t="shared" si="3"/>
        <v>1080</v>
      </c>
      <c r="F10" s="10">
        <f t="shared" si="5"/>
        <v>1110.8</v>
      </c>
      <c r="G10" s="8">
        <f t="shared" si="0"/>
        <v>-30.799999999999955</v>
      </c>
      <c r="H10" s="236"/>
      <c r="I10" s="64">
        <f t="shared" si="4"/>
        <v>1000</v>
      </c>
      <c r="J10" s="32">
        <f t="shared" si="1"/>
        <v>80</v>
      </c>
      <c r="K10" s="64">
        <f t="shared" si="6"/>
        <v>1050</v>
      </c>
      <c r="L10" s="26">
        <f t="shared" si="2"/>
        <v>30</v>
      </c>
      <c r="N10" s="26"/>
      <c r="O10" s="37"/>
      <c r="P10" s="22"/>
    </row>
    <row r="11" spans="2:16" x14ac:dyDescent="0.25">
      <c r="B11" s="2" t="s">
        <v>22</v>
      </c>
      <c r="D11" s="18"/>
      <c r="E11" s="10">
        <f t="shared" si="3"/>
        <v>1080</v>
      </c>
      <c r="F11" s="10">
        <f t="shared" si="5"/>
        <v>1110.8</v>
      </c>
      <c r="G11" s="8">
        <f t="shared" si="0"/>
        <v>-30.799999999999955</v>
      </c>
      <c r="H11" s="236"/>
      <c r="I11" s="64">
        <f t="shared" si="4"/>
        <v>1000</v>
      </c>
      <c r="J11" s="32">
        <f t="shared" si="1"/>
        <v>80</v>
      </c>
      <c r="K11" s="64">
        <f t="shared" si="6"/>
        <v>1050</v>
      </c>
      <c r="L11" s="26">
        <f t="shared" si="2"/>
        <v>30</v>
      </c>
      <c r="N11" s="26"/>
      <c r="O11" s="37"/>
      <c r="P11" s="22"/>
    </row>
    <row r="12" spans="2:16" x14ac:dyDescent="0.25">
      <c r="B12" s="2" t="s">
        <v>23</v>
      </c>
      <c r="D12" s="19"/>
      <c r="E12" s="10">
        <f t="shared" si="3"/>
        <v>1080</v>
      </c>
      <c r="F12" s="10">
        <f t="shared" si="5"/>
        <v>1110.8</v>
      </c>
      <c r="G12" s="8">
        <f t="shared" si="0"/>
        <v>-30.799999999999955</v>
      </c>
      <c r="H12" s="236"/>
      <c r="I12" s="64">
        <f t="shared" si="4"/>
        <v>1000</v>
      </c>
      <c r="J12" s="32">
        <f t="shared" si="1"/>
        <v>80</v>
      </c>
      <c r="K12" s="64">
        <f t="shared" si="6"/>
        <v>1050</v>
      </c>
      <c r="L12" s="26">
        <f t="shared" si="2"/>
        <v>30</v>
      </c>
      <c r="N12" s="26"/>
      <c r="O12" s="37"/>
      <c r="P12" s="22"/>
    </row>
    <row r="13" spans="2:16" x14ac:dyDescent="0.25">
      <c r="B13" s="99" t="s">
        <v>24</v>
      </c>
      <c r="D13" s="11">
        <v>0.08</v>
      </c>
      <c r="E13" s="10">
        <f t="shared" si="3"/>
        <v>1080</v>
      </c>
      <c r="F13" s="10">
        <f t="shared" si="5"/>
        <v>1110.8</v>
      </c>
      <c r="G13" s="8">
        <f t="shared" si="0"/>
        <v>-30.799999999999955</v>
      </c>
      <c r="H13" s="236"/>
      <c r="I13" s="64">
        <f t="shared" si="4"/>
        <v>1000</v>
      </c>
      <c r="J13" s="32">
        <f t="shared" si="1"/>
        <v>80</v>
      </c>
      <c r="K13" s="64">
        <f t="shared" si="6"/>
        <v>1050</v>
      </c>
      <c r="L13" s="26">
        <f t="shared" si="2"/>
        <v>30</v>
      </c>
      <c r="N13" s="26"/>
      <c r="O13" s="37"/>
      <c r="P13" s="22"/>
    </row>
    <row r="14" spans="2:16" x14ac:dyDescent="0.25">
      <c r="B14" s="2" t="s">
        <v>25</v>
      </c>
      <c r="D14" s="19"/>
      <c r="E14" s="10">
        <f t="shared" si="3"/>
        <v>1080</v>
      </c>
      <c r="F14" s="10">
        <f t="shared" si="5"/>
        <v>1110.8</v>
      </c>
      <c r="G14" s="8">
        <f t="shared" si="0"/>
        <v>-30.799999999999955</v>
      </c>
      <c r="H14" s="236"/>
      <c r="I14" s="64">
        <f t="shared" si="4"/>
        <v>1000</v>
      </c>
      <c r="J14" s="32">
        <f t="shared" si="1"/>
        <v>80</v>
      </c>
      <c r="K14" s="64">
        <f t="shared" si="6"/>
        <v>1050</v>
      </c>
      <c r="L14" s="26">
        <f t="shared" si="2"/>
        <v>30</v>
      </c>
      <c r="N14" s="39"/>
      <c r="O14" s="37"/>
      <c r="P14" s="22"/>
    </row>
    <row r="15" spans="2:16" x14ac:dyDescent="0.25">
      <c r="B15" s="2" t="s">
        <v>26</v>
      </c>
      <c r="D15" s="20"/>
      <c r="E15" s="10">
        <f t="shared" si="3"/>
        <v>1080</v>
      </c>
      <c r="F15" s="10">
        <f t="shared" si="5"/>
        <v>1110.8</v>
      </c>
      <c r="G15" s="8">
        <f t="shared" si="0"/>
        <v>-30.799999999999955</v>
      </c>
      <c r="H15" s="236"/>
      <c r="I15" s="64">
        <f t="shared" si="4"/>
        <v>1000</v>
      </c>
      <c r="J15" s="32">
        <f t="shared" si="1"/>
        <v>80</v>
      </c>
      <c r="K15" s="64">
        <f t="shared" si="6"/>
        <v>1050</v>
      </c>
      <c r="L15" s="26">
        <f t="shared" si="2"/>
        <v>30</v>
      </c>
      <c r="N15" s="26"/>
      <c r="O15" s="37"/>
      <c r="P15" s="22"/>
    </row>
    <row r="16" spans="2:16" x14ac:dyDescent="0.25">
      <c r="B16" s="2" t="s">
        <v>27</v>
      </c>
      <c r="E16" s="10">
        <f t="shared" si="3"/>
        <v>1080</v>
      </c>
      <c r="F16" s="10">
        <f t="shared" si="5"/>
        <v>1110.8</v>
      </c>
      <c r="G16" s="8">
        <f t="shared" si="0"/>
        <v>-30.799999999999955</v>
      </c>
      <c r="H16" s="236"/>
      <c r="I16" s="64">
        <f t="shared" si="4"/>
        <v>1000</v>
      </c>
      <c r="J16" s="32">
        <f t="shared" si="1"/>
        <v>80</v>
      </c>
      <c r="K16" s="64">
        <f t="shared" si="6"/>
        <v>1050</v>
      </c>
      <c r="L16" s="26">
        <f t="shared" si="2"/>
        <v>30</v>
      </c>
      <c r="N16" s="26"/>
      <c r="O16" s="37"/>
      <c r="P16" s="22"/>
    </row>
    <row r="17" spans="2:16" ht="15.75" x14ac:dyDescent="0.25">
      <c r="B17" s="81">
        <v>2017</v>
      </c>
      <c r="D17" s="236"/>
      <c r="E17" s="236"/>
      <c r="F17" s="245"/>
      <c r="G17" s="245"/>
      <c r="H17" s="236"/>
      <c r="I17" s="239"/>
      <c r="J17" s="239"/>
      <c r="K17" s="239"/>
      <c r="L17" s="239"/>
      <c r="N17" s="40"/>
      <c r="O17" s="37"/>
      <c r="P17" s="22"/>
    </row>
    <row r="18" spans="2:16" x14ac:dyDescent="0.25">
      <c r="B18" s="2" t="s">
        <v>28</v>
      </c>
      <c r="E18" s="21">
        <f>E16</f>
        <v>1080</v>
      </c>
      <c r="F18" s="10">
        <f>F16</f>
        <v>1110.8</v>
      </c>
      <c r="G18" s="8">
        <f>E18-F18</f>
        <v>-30.799999999999955</v>
      </c>
      <c r="H18" s="236"/>
      <c r="I18" s="64">
        <f>I16</f>
        <v>1000</v>
      </c>
      <c r="J18" s="32">
        <f>E18-I18</f>
        <v>80</v>
      </c>
      <c r="K18" s="64">
        <f>K16</f>
        <v>1050</v>
      </c>
      <c r="L18" s="26">
        <f>E18-K18</f>
        <v>30</v>
      </c>
      <c r="N18" s="41"/>
      <c r="O18" s="37"/>
      <c r="P18" s="22"/>
    </row>
    <row r="19" spans="2:16" x14ac:dyDescent="0.25">
      <c r="B19" s="79" t="s">
        <v>29</v>
      </c>
      <c r="C19" s="4"/>
      <c r="D19" s="11">
        <v>3.1E-2</v>
      </c>
      <c r="E19" s="21">
        <f>E18+(C6*1.031)-C6</f>
        <v>1111</v>
      </c>
      <c r="F19" s="10">
        <f>F18</f>
        <v>1110.8</v>
      </c>
      <c r="G19" s="8">
        <f>E19-F19</f>
        <v>0.20000000000004547</v>
      </c>
      <c r="H19" s="236"/>
      <c r="I19" s="64">
        <f>I18</f>
        <v>1000</v>
      </c>
      <c r="J19" s="32">
        <f>E19-I19</f>
        <v>111</v>
      </c>
      <c r="K19" s="64">
        <f t="shared" si="6"/>
        <v>1050</v>
      </c>
      <c r="L19" s="26">
        <f>E19-K19</f>
        <v>61</v>
      </c>
      <c r="N19" s="42"/>
      <c r="O19" s="37"/>
      <c r="P19" s="23"/>
    </row>
    <row r="20" spans="2:16" x14ac:dyDescent="0.25">
      <c r="B20" s="2" t="s">
        <v>18</v>
      </c>
      <c r="E20" s="94">
        <f>E19</f>
        <v>1111</v>
      </c>
      <c r="G20" s="100"/>
      <c r="H20" s="236"/>
      <c r="I20" s="93">
        <f>I19</f>
        <v>1000</v>
      </c>
      <c r="J20" s="21">
        <f>E20-I20</f>
        <v>111</v>
      </c>
      <c r="K20" s="64">
        <f>K19</f>
        <v>1050</v>
      </c>
      <c r="L20" s="32">
        <f>E20-K20</f>
        <v>61</v>
      </c>
      <c r="N20" s="41"/>
      <c r="O20" s="22"/>
      <c r="P20" s="22"/>
    </row>
    <row r="21" spans="2:16" x14ac:dyDescent="0.25">
      <c r="B21" s="233" t="s">
        <v>53</v>
      </c>
      <c r="C21" s="233"/>
      <c r="D21" s="233"/>
      <c r="E21" s="9">
        <f>SUM(E7:E19)</f>
        <v>12991</v>
      </c>
      <c r="F21" s="9">
        <f>SUM(F7:F19)</f>
        <v>13329.599999999997</v>
      </c>
      <c r="G21" s="9">
        <f>SUM(G7:G19)</f>
        <v>-338.59999999999945</v>
      </c>
      <c r="H21" s="21"/>
      <c r="I21" s="61"/>
      <c r="J21" s="63">
        <f>SUM(J7:J20)</f>
        <v>1102</v>
      </c>
      <c r="K21" s="21"/>
      <c r="L21" s="63">
        <f>SUM(L7:L20)</f>
        <v>452</v>
      </c>
      <c r="N21" s="43"/>
      <c r="O21" s="33"/>
      <c r="P21" s="22"/>
    </row>
    <row r="22" spans="2:16" x14ac:dyDescent="0.25">
      <c r="C22" s="223"/>
      <c r="D22" s="85" t="s">
        <v>16</v>
      </c>
      <c r="E22" s="51"/>
      <c r="F22" s="82">
        <f>F21/E21</f>
        <v>1.0260641982911243</v>
      </c>
      <c r="G22" s="53"/>
      <c r="H22" s="236"/>
      <c r="J22" s="22"/>
      <c r="L22" s="31"/>
      <c r="N22" s="34"/>
      <c r="O22" s="22"/>
      <c r="P22" s="22"/>
    </row>
    <row r="23" spans="2:16" x14ac:dyDescent="0.25">
      <c r="C23" s="223"/>
      <c r="D23" s="54"/>
      <c r="E23" s="54"/>
      <c r="F23" s="83"/>
      <c r="G23" s="56"/>
      <c r="H23" s="236"/>
      <c r="I23" s="215" t="s">
        <v>38</v>
      </c>
      <c r="J23" s="216"/>
      <c r="K23" s="216"/>
      <c r="L23" s="217"/>
      <c r="N23" s="35"/>
      <c r="O23" s="22"/>
      <c r="P23" s="22"/>
    </row>
    <row r="24" spans="2:16" x14ac:dyDescent="0.25">
      <c r="C24" s="225"/>
      <c r="D24" s="57" t="s">
        <v>14</v>
      </c>
      <c r="E24" s="58"/>
      <c r="F24" s="84">
        <v>1.1108</v>
      </c>
      <c r="H24" s="236"/>
      <c r="J24" s="22"/>
      <c r="L24" s="31"/>
      <c r="N24" s="34"/>
      <c r="O24" s="36"/>
      <c r="P24" s="22"/>
    </row>
    <row r="25" spans="2:16" x14ac:dyDescent="0.25">
      <c r="B25" s="241" t="s">
        <v>63</v>
      </c>
      <c r="C25" s="241"/>
      <c r="D25" s="241"/>
      <c r="E25" s="242"/>
      <c r="F25" s="77">
        <f>F24-F22</f>
        <v>8.4735801708875735E-2</v>
      </c>
      <c r="G25" s="29"/>
      <c r="H25" s="236"/>
      <c r="I25" s="4" t="s">
        <v>40</v>
      </c>
      <c r="K25" s="4"/>
      <c r="L25" s="9">
        <f>J21</f>
        <v>1102</v>
      </c>
      <c r="N25" s="22"/>
      <c r="O25" s="29"/>
    </row>
    <row r="26" spans="2:16" x14ac:dyDescent="0.25">
      <c r="H26" s="236"/>
      <c r="I26" s="64"/>
      <c r="J26" s="32"/>
      <c r="K26" s="64"/>
      <c r="L26" s="26"/>
      <c r="N26" s="21"/>
    </row>
    <row r="27" spans="2:16" x14ac:dyDescent="0.25">
      <c r="H27" s="236"/>
      <c r="I27" s="64"/>
      <c r="J27" s="32"/>
      <c r="K27" s="64"/>
      <c r="L27" s="26"/>
      <c r="N27" s="21"/>
    </row>
    <row r="28" spans="2:16" x14ac:dyDescent="0.25">
      <c r="I28" s="4" t="s">
        <v>39</v>
      </c>
      <c r="K28" s="38"/>
      <c r="L28" s="49">
        <f>L21</f>
        <v>452</v>
      </c>
    </row>
    <row r="29" spans="2:16" x14ac:dyDescent="0.25">
      <c r="I29" s="234" t="s">
        <v>59</v>
      </c>
      <c r="J29" s="234"/>
      <c r="K29" s="234"/>
      <c r="L29" s="234"/>
    </row>
    <row r="30" spans="2:16" x14ac:dyDescent="0.25">
      <c r="I30" s="90" t="s">
        <v>55</v>
      </c>
      <c r="J30" s="90" t="s">
        <v>58</v>
      </c>
      <c r="K30" s="90" t="s">
        <v>56</v>
      </c>
      <c r="L30" s="90" t="s">
        <v>57</v>
      </c>
    </row>
    <row r="31" spans="2:16" x14ac:dyDescent="0.25">
      <c r="I31" s="91">
        <f>L25/4</f>
        <v>275.5</v>
      </c>
      <c r="J31" s="91">
        <f>I31</f>
        <v>275.5</v>
      </c>
      <c r="K31" s="91">
        <f t="shared" ref="K31:L32" si="7">J31</f>
        <v>275.5</v>
      </c>
      <c r="L31" s="91">
        <f t="shared" si="7"/>
        <v>275.5</v>
      </c>
    </row>
    <row r="32" spans="2:16" x14ac:dyDescent="0.25">
      <c r="I32" s="92">
        <f>L28/4</f>
        <v>113</v>
      </c>
      <c r="J32" s="92">
        <f>I32</f>
        <v>113</v>
      </c>
      <c r="K32" s="92">
        <f t="shared" si="7"/>
        <v>113</v>
      </c>
      <c r="L32" s="92">
        <f t="shared" si="7"/>
        <v>113</v>
      </c>
    </row>
    <row r="34" spans="2:9" x14ac:dyDescent="0.25">
      <c r="I34" t="s">
        <v>60</v>
      </c>
    </row>
    <row r="35" spans="2:9" x14ac:dyDescent="0.25">
      <c r="B35" s="78" t="s">
        <v>18</v>
      </c>
      <c r="C35" s="87" t="s">
        <v>52</v>
      </c>
      <c r="D35" s="87"/>
      <c r="E35" s="65"/>
      <c r="F35" s="88"/>
      <c r="G35" s="89"/>
    </row>
    <row r="36" spans="2:9" x14ac:dyDescent="0.25">
      <c r="B36" s="246" t="s">
        <v>45</v>
      </c>
      <c r="C36" s="246"/>
      <c r="D36" s="246"/>
      <c r="E36" s="60">
        <f>E19</f>
        <v>1111</v>
      </c>
      <c r="F36" s="44"/>
      <c r="G36" s="44"/>
    </row>
    <row r="38" spans="2:9" x14ac:dyDescent="0.25">
      <c r="C38" s="240"/>
      <c r="D38" t="s">
        <v>29</v>
      </c>
      <c r="E38" s="62">
        <f>E18</f>
        <v>1080</v>
      </c>
      <c r="F38" t="s">
        <v>33</v>
      </c>
    </row>
    <row r="39" spans="2:9" x14ac:dyDescent="0.25">
      <c r="C39" s="240"/>
      <c r="D39" t="s">
        <v>18</v>
      </c>
      <c r="E39" s="62">
        <f>E19</f>
        <v>1111</v>
      </c>
      <c r="F39" s="45">
        <f>E39-E38</f>
        <v>31</v>
      </c>
      <c r="G39" s="46">
        <f>E39/E38</f>
        <v>1.0287037037037037</v>
      </c>
    </row>
    <row r="40" spans="2:9" x14ac:dyDescent="0.25">
      <c r="C40" s="48"/>
      <c r="G40" s="47">
        <f>F39/E38</f>
        <v>2.8703703703703703E-2</v>
      </c>
    </row>
  </sheetData>
  <sheetProtection algorithmName="SHA-512" hashValue="/B7TTQsukr92IDZVPb0dEdqyz/6+Ky6GoPHmtEe/zOA9FNXi6kCWcG4KEp90ll0gT2NYZlb0/Pdx+JuAxsn5/Q==" saltValue="yK3w6xeewQJ3pOnzNu6+Ug==" spinCount="100000" sheet="1" objects="1" scenarios="1"/>
  <protectedRanges>
    <protectedRange sqref="C6" name="Intervalo1"/>
  </protectedRanges>
  <mergeCells count="22">
    <mergeCell ref="C38:C39"/>
    <mergeCell ref="D2:G2"/>
    <mergeCell ref="G4:G6"/>
    <mergeCell ref="B25:E25"/>
    <mergeCell ref="C4:C5"/>
    <mergeCell ref="D17:E17"/>
    <mergeCell ref="F17:G17"/>
    <mergeCell ref="B36:D36"/>
    <mergeCell ref="I23:L23"/>
    <mergeCell ref="I2:L2"/>
    <mergeCell ref="I3:L3"/>
    <mergeCell ref="B21:D21"/>
    <mergeCell ref="I29:L29"/>
    <mergeCell ref="B2:C2"/>
    <mergeCell ref="H2:H4"/>
    <mergeCell ref="H7:H20"/>
    <mergeCell ref="H22:H27"/>
    <mergeCell ref="E4:E6"/>
    <mergeCell ref="D4:D6"/>
    <mergeCell ref="C22:C24"/>
    <mergeCell ref="I17:J17"/>
    <mergeCell ref="K17:L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5B93B-2566-4D87-9623-253F84046B1D}">
  <dimension ref="A2:M63"/>
  <sheetViews>
    <sheetView tabSelected="1" workbookViewId="0">
      <selection activeCell="G54" sqref="G54"/>
    </sheetView>
  </sheetViews>
  <sheetFormatPr defaultRowHeight="15.75" x14ac:dyDescent="0.25"/>
  <cols>
    <col min="1" max="1" width="34.85546875" customWidth="1"/>
    <col min="2" max="2" width="12.85546875" customWidth="1"/>
    <col min="3" max="3" width="14.42578125" customWidth="1"/>
    <col min="4" max="4" width="17.5703125" customWidth="1"/>
    <col min="5" max="5" width="15.42578125" style="177" customWidth="1"/>
    <col min="6" max="6" width="13.85546875" customWidth="1"/>
    <col min="7" max="8" width="15.28515625" customWidth="1"/>
    <col min="9" max="9" width="19.5703125" customWidth="1"/>
    <col min="10" max="10" width="15.7109375" customWidth="1"/>
    <col min="11" max="11" width="13.85546875" customWidth="1"/>
    <col min="13" max="13" width="10.7109375" customWidth="1"/>
    <col min="14" max="14" width="14.28515625" customWidth="1"/>
    <col min="15" max="15" width="16.5703125" customWidth="1"/>
    <col min="17" max="17" width="12.42578125" customWidth="1"/>
  </cols>
  <sheetData>
    <row r="2" spans="1:13" x14ac:dyDescent="0.25">
      <c r="A2" s="192" t="s">
        <v>87</v>
      </c>
      <c r="B2" s="185" t="s">
        <v>100</v>
      </c>
      <c r="C2" s="50" t="s">
        <v>88</v>
      </c>
      <c r="D2" s="50" t="s">
        <v>89</v>
      </c>
      <c r="E2" s="186" t="s">
        <v>92</v>
      </c>
    </row>
    <row r="3" spans="1:13" x14ac:dyDescent="0.25">
      <c r="A3" s="170" t="s">
        <v>98</v>
      </c>
      <c r="B3" s="187">
        <v>1.7899999999999999E-2</v>
      </c>
      <c r="C3" s="188">
        <v>42428</v>
      </c>
      <c r="D3" s="189">
        <v>42979</v>
      </c>
      <c r="E3" s="190"/>
    </row>
    <row r="4" spans="1:13" x14ac:dyDescent="0.25">
      <c r="A4" s="170" t="s">
        <v>90</v>
      </c>
      <c r="B4" s="187">
        <v>3.5200000000000002E-2</v>
      </c>
      <c r="C4" s="188">
        <v>42428</v>
      </c>
      <c r="D4" s="54"/>
      <c r="E4" s="190"/>
    </row>
    <row r="5" spans="1:13" ht="16.5" customHeight="1" x14ac:dyDescent="0.25">
      <c r="A5" s="172" t="s">
        <v>91</v>
      </c>
      <c r="B5" s="145"/>
      <c r="C5" s="58"/>
      <c r="D5" s="58"/>
      <c r="E5" s="191" t="s">
        <v>93</v>
      </c>
    </row>
    <row r="6" spans="1:13" ht="33.75" customHeight="1" x14ac:dyDescent="0.25"/>
    <row r="7" spans="1:13" ht="28.5" customHeight="1" x14ac:dyDescent="0.35">
      <c r="C7" s="256" t="s">
        <v>85</v>
      </c>
      <c r="D7" s="256"/>
      <c r="E7" s="256"/>
      <c r="F7" s="256"/>
      <c r="G7" s="256"/>
      <c r="H7" s="256"/>
      <c r="I7" s="256"/>
      <c r="J7" s="256"/>
      <c r="K7" s="256"/>
    </row>
    <row r="8" spans="1:13" x14ac:dyDescent="0.25">
      <c r="C8" s="141" t="s">
        <v>30</v>
      </c>
      <c r="J8" s="1"/>
      <c r="K8" s="1"/>
    </row>
    <row r="9" spans="1:13" ht="70.5" customHeight="1" x14ac:dyDescent="0.25">
      <c r="A9" s="140" t="s">
        <v>94</v>
      </c>
      <c r="B9" s="143" t="s">
        <v>86</v>
      </c>
      <c r="C9" s="144">
        <v>2016</v>
      </c>
      <c r="D9" s="221" t="s">
        <v>61</v>
      </c>
      <c r="E9" s="274" t="s">
        <v>66</v>
      </c>
      <c r="F9" s="276" t="s">
        <v>74</v>
      </c>
      <c r="G9" s="238" t="s">
        <v>69</v>
      </c>
      <c r="H9" s="276" t="s">
        <v>70</v>
      </c>
      <c r="I9" s="103" t="s">
        <v>71</v>
      </c>
      <c r="J9" s="111" t="s">
        <v>72</v>
      </c>
      <c r="K9" s="104" t="s">
        <v>73</v>
      </c>
      <c r="M9" s="31"/>
    </row>
    <row r="10" spans="1:13" ht="37.5" customHeight="1" x14ac:dyDescent="0.25">
      <c r="B10" s="145"/>
      <c r="C10" s="146"/>
      <c r="D10" s="225"/>
      <c r="E10" s="275"/>
      <c r="F10" s="277"/>
      <c r="G10" s="276"/>
      <c r="H10" s="278"/>
      <c r="I10" s="122">
        <f>(I18-J18)/D11</f>
        <v>0.17599999999999891</v>
      </c>
      <c r="J10" s="120">
        <v>3.5200000000000002E-2</v>
      </c>
      <c r="K10" s="78" t="s">
        <v>75</v>
      </c>
      <c r="M10" s="31"/>
    </row>
    <row r="11" spans="1:13" ht="20.25" customHeight="1" x14ac:dyDescent="0.3">
      <c r="A11" s="279" t="s">
        <v>114</v>
      </c>
      <c r="B11" s="280">
        <v>2016</v>
      </c>
      <c r="C11" s="142">
        <v>42428</v>
      </c>
      <c r="D11" s="214">
        <v>1000</v>
      </c>
      <c r="E11" s="176" t="s">
        <v>67</v>
      </c>
      <c r="F11" s="115">
        <v>3.5200000000000002E-2</v>
      </c>
      <c r="G11" s="126" t="s">
        <v>77</v>
      </c>
      <c r="H11" s="126" t="s">
        <v>78</v>
      </c>
      <c r="I11" s="78" t="s">
        <v>16</v>
      </c>
      <c r="J11" s="78" t="s">
        <v>79</v>
      </c>
      <c r="K11" s="78" t="s">
        <v>80</v>
      </c>
      <c r="M11" s="31"/>
    </row>
    <row r="12" spans="1:13" x14ac:dyDescent="0.25">
      <c r="A12" s="279"/>
      <c r="B12" s="281"/>
      <c r="C12" s="2" t="s">
        <v>18</v>
      </c>
      <c r="E12" s="178">
        <v>4.4000000000000003E-3</v>
      </c>
      <c r="F12" s="112">
        <f>E12</f>
        <v>4.4000000000000003E-3</v>
      </c>
      <c r="G12" s="10">
        <f>D11*1</f>
        <v>1000</v>
      </c>
      <c r="H12" s="121">
        <f>H17</f>
        <v>1035.1999999999998</v>
      </c>
      <c r="I12" s="8">
        <f t="shared" ref="I12:I17" si="0">H12-G12</f>
        <v>35.199999999999818</v>
      </c>
      <c r="J12" s="247"/>
      <c r="K12" s="248"/>
      <c r="M12" s="26"/>
    </row>
    <row r="13" spans="1:13" x14ac:dyDescent="0.25">
      <c r="A13" s="279"/>
      <c r="B13" s="281"/>
      <c r="C13" s="2" t="s">
        <v>19</v>
      </c>
      <c r="D13" s="54" t="s">
        <v>64</v>
      </c>
      <c r="E13" s="178">
        <v>6.4000000000000003E-3</v>
      </c>
      <c r="F13" s="112">
        <f>F12+E13</f>
        <v>1.0800000000000001E-2</v>
      </c>
      <c r="G13" s="10">
        <f>G12</f>
        <v>1000</v>
      </c>
      <c r="H13" s="10">
        <f>H12</f>
        <v>1035.1999999999998</v>
      </c>
      <c r="I13" s="8">
        <f t="shared" si="0"/>
        <v>35.199999999999818</v>
      </c>
      <c r="J13" s="249"/>
      <c r="K13" s="250"/>
      <c r="M13" s="26"/>
    </row>
    <row r="14" spans="1:13" x14ac:dyDescent="0.25">
      <c r="A14" s="279"/>
      <c r="B14" s="281"/>
      <c r="C14" s="2" t="s">
        <v>20</v>
      </c>
      <c r="E14" s="178">
        <v>9.7999999999999997E-3</v>
      </c>
      <c r="F14" s="112">
        <f t="shared" ref="F14:F17" si="1">F13+E14</f>
        <v>2.06E-2</v>
      </c>
      <c r="G14" s="10">
        <f t="shared" ref="G14:G17" si="2">G13</f>
        <v>1000</v>
      </c>
      <c r="H14" s="10">
        <f>H13</f>
        <v>1035.1999999999998</v>
      </c>
      <c r="I14" s="8">
        <f t="shared" si="0"/>
        <v>35.199999999999818</v>
      </c>
      <c r="J14" s="249"/>
      <c r="K14" s="250"/>
      <c r="M14" s="26"/>
    </row>
    <row r="15" spans="1:13" x14ac:dyDescent="0.25">
      <c r="A15" s="279"/>
      <c r="B15" s="281"/>
      <c r="C15" s="2" t="s">
        <v>21</v>
      </c>
      <c r="E15" s="178">
        <v>4.7000000000000002E-3</v>
      </c>
      <c r="F15" s="112">
        <f t="shared" si="1"/>
        <v>2.53E-2</v>
      </c>
      <c r="G15" s="10">
        <f t="shared" si="2"/>
        <v>1000</v>
      </c>
      <c r="H15" s="10">
        <f>H14</f>
        <v>1035.1999999999998</v>
      </c>
      <c r="I15" s="8">
        <f t="shared" si="0"/>
        <v>35.199999999999818</v>
      </c>
      <c r="J15" s="249"/>
      <c r="K15" s="250"/>
      <c r="M15" s="26"/>
    </row>
    <row r="16" spans="1:13" x14ac:dyDescent="0.25">
      <c r="B16" s="281"/>
      <c r="C16" s="2" t="s">
        <v>22</v>
      </c>
      <c r="E16" s="178">
        <v>6.4000000000000003E-3</v>
      </c>
      <c r="F16" s="112">
        <f t="shared" si="1"/>
        <v>3.1699999999999999E-2</v>
      </c>
      <c r="G16" s="10">
        <f t="shared" si="2"/>
        <v>1000</v>
      </c>
      <c r="H16" s="10">
        <f>H15</f>
        <v>1035.1999999999998</v>
      </c>
      <c r="I16" s="8">
        <f t="shared" si="0"/>
        <v>35.199999999999818</v>
      </c>
      <c r="J16" s="249"/>
      <c r="K16" s="250"/>
      <c r="M16" s="26"/>
    </row>
    <row r="17" spans="1:13" x14ac:dyDescent="0.25">
      <c r="B17" s="281"/>
      <c r="C17" s="2" t="s">
        <v>23</v>
      </c>
      <c r="E17" s="179">
        <v>3.0999999999999999E-3</v>
      </c>
      <c r="F17" s="112">
        <f t="shared" si="1"/>
        <v>3.4799999999999998E-2</v>
      </c>
      <c r="G17" s="10">
        <f t="shared" si="2"/>
        <v>1000</v>
      </c>
      <c r="H17" s="12">
        <f>D11*1.0352</f>
        <v>1035.1999999999998</v>
      </c>
      <c r="I17" s="8">
        <f t="shared" si="0"/>
        <v>35.199999999999818</v>
      </c>
      <c r="J17" s="251"/>
      <c r="K17" s="252"/>
      <c r="M17" s="26"/>
    </row>
    <row r="18" spans="1:13" ht="27" customHeight="1" x14ac:dyDescent="0.25">
      <c r="B18" s="282"/>
      <c r="C18" s="257"/>
      <c r="D18" s="257"/>
      <c r="E18" s="257"/>
      <c r="F18" s="258"/>
      <c r="G18" s="259"/>
      <c r="H18" s="260"/>
      <c r="I18" s="123">
        <f>SUM(I12:I17)</f>
        <v>211.19999999999891</v>
      </c>
      <c r="J18" s="184">
        <f>J10*D11</f>
        <v>35.200000000000003</v>
      </c>
      <c r="K18" s="124">
        <f>(D11*1.1111)*J10</f>
        <v>39.110720000000001</v>
      </c>
      <c r="M18" s="26"/>
    </row>
    <row r="19" spans="1:13" ht="42.75" customHeight="1" x14ac:dyDescent="0.25">
      <c r="A19" s="125" t="s">
        <v>68</v>
      </c>
      <c r="B19" s="283"/>
      <c r="C19" s="284"/>
      <c r="D19" s="284"/>
      <c r="E19" s="284"/>
      <c r="F19" s="284"/>
      <c r="G19" s="285"/>
      <c r="H19" s="261" t="s">
        <v>111</v>
      </c>
      <c r="I19" s="262"/>
      <c r="J19" s="262"/>
      <c r="K19" s="263"/>
      <c r="M19" s="26"/>
    </row>
    <row r="20" spans="1:13" ht="70.5" customHeight="1" x14ac:dyDescent="0.25">
      <c r="A20" s="213" t="s">
        <v>95</v>
      </c>
      <c r="B20" s="111" t="s">
        <v>113</v>
      </c>
      <c r="C20" s="269" t="s">
        <v>112</v>
      </c>
      <c r="D20" s="270"/>
      <c r="E20" s="267">
        <v>1111</v>
      </c>
      <c r="F20" s="268"/>
      <c r="G20" s="130" t="s">
        <v>110</v>
      </c>
      <c r="H20" s="264"/>
      <c r="I20" s="265"/>
      <c r="J20" s="265"/>
      <c r="K20" s="266"/>
      <c r="M20" s="26"/>
    </row>
    <row r="21" spans="1:13" x14ac:dyDescent="0.25">
      <c r="B21" s="147"/>
      <c r="C21" s="87"/>
      <c r="G21" s="26"/>
      <c r="H21" s="133"/>
      <c r="I21" s="69"/>
      <c r="J21" s="129"/>
      <c r="K21" s="128"/>
    </row>
    <row r="22" spans="1:13" ht="72" customHeight="1" x14ac:dyDescent="0.25">
      <c r="A22" s="87"/>
      <c r="B22" s="138"/>
      <c r="C22" s="135" t="s">
        <v>84</v>
      </c>
      <c r="D22" s="127">
        <f>D11*1.1111</f>
        <v>1111.0999999999999</v>
      </c>
      <c r="E22" s="108" t="s">
        <v>96</v>
      </c>
      <c r="F22" s="104" t="s">
        <v>76</v>
      </c>
      <c r="G22" s="107" t="s">
        <v>99</v>
      </c>
      <c r="H22" s="130" t="s">
        <v>97</v>
      </c>
      <c r="I22" s="110" t="s">
        <v>83</v>
      </c>
      <c r="J22" s="131" t="s">
        <v>81</v>
      </c>
      <c r="K22" s="132" t="s">
        <v>82</v>
      </c>
    </row>
    <row r="23" spans="1:13" ht="18.75" x14ac:dyDescent="0.3">
      <c r="B23" s="271">
        <v>2017</v>
      </c>
      <c r="C23" s="139" t="s">
        <v>65</v>
      </c>
      <c r="D23" s="119"/>
      <c r="E23" s="180">
        <v>-2.0000000000000001E-4</v>
      </c>
      <c r="F23" s="109">
        <v>1.7899999999999999E-2</v>
      </c>
      <c r="G23" s="168">
        <f>D22</f>
        <v>1111.0999999999999</v>
      </c>
      <c r="H23" s="153">
        <f>(D11*B3)+$D$22</f>
        <v>1129</v>
      </c>
      <c r="I23" s="49">
        <f>G23-H23</f>
        <v>-17.900000000000091</v>
      </c>
      <c r="J23" s="154">
        <f>G23*1.0179</f>
        <v>1130.9886899999999</v>
      </c>
      <c r="K23" s="152"/>
      <c r="L23" s="114"/>
    </row>
    <row r="24" spans="1:13" x14ac:dyDescent="0.25">
      <c r="B24" s="272"/>
      <c r="C24" s="174" t="s">
        <v>25</v>
      </c>
      <c r="D24" s="247"/>
      <c r="E24" s="181">
        <v>3.7000000000000002E-3</v>
      </c>
      <c r="F24" s="286"/>
      <c r="G24" s="163">
        <f>G23</f>
        <v>1111.0999999999999</v>
      </c>
      <c r="H24" s="166">
        <f>H23</f>
        <v>1129</v>
      </c>
      <c r="I24" s="160">
        <f t="shared" ref="I24:I26" si="3">G24-H24</f>
        <v>-17.900000000000091</v>
      </c>
      <c r="J24" s="155">
        <f t="shared" ref="J24" si="4">J23</f>
        <v>1130.9886899999999</v>
      </c>
      <c r="K24" s="148"/>
    </row>
    <row r="25" spans="1:13" x14ac:dyDescent="0.25">
      <c r="B25" s="272"/>
      <c r="C25" s="173" t="s">
        <v>26</v>
      </c>
      <c r="D25" s="249"/>
      <c r="E25" s="181">
        <v>1.8E-3</v>
      </c>
      <c r="F25" s="287"/>
      <c r="G25" s="164">
        <f t="shared" ref="G25:G26" si="5">G24</f>
        <v>1111.0999999999999</v>
      </c>
      <c r="H25" s="167">
        <f t="shared" ref="H25:H39" si="6">H24</f>
        <v>1129</v>
      </c>
      <c r="I25" s="160">
        <f t="shared" si="3"/>
        <v>-17.900000000000091</v>
      </c>
      <c r="J25" s="156">
        <f t="shared" ref="J25:J26" si="7">J24</f>
        <v>1130.9886899999999</v>
      </c>
      <c r="K25" s="148"/>
    </row>
    <row r="26" spans="1:13" x14ac:dyDescent="0.25">
      <c r="B26" s="273"/>
      <c r="C26" s="173" t="s">
        <v>27</v>
      </c>
      <c r="D26" s="249"/>
      <c r="E26" s="181">
        <v>2.5999999999999999E-3</v>
      </c>
      <c r="F26" s="287"/>
      <c r="G26" s="164">
        <f t="shared" si="5"/>
        <v>1111.0999999999999</v>
      </c>
      <c r="H26" s="167">
        <f t="shared" si="6"/>
        <v>1129</v>
      </c>
      <c r="I26" s="160">
        <f t="shared" si="3"/>
        <v>-17.900000000000091</v>
      </c>
      <c r="J26" s="156">
        <f t="shared" si="7"/>
        <v>1130.9886899999999</v>
      </c>
      <c r="K26" s="148"/>
    </row>
    <row r="27" spans="1:13" ht="20.25" customHeight="1" x14ac:dyDescent="0.25">
      <c r="B27" s="116">
        <v>2018</v>
      </c>
      <c r="C27" s="171"/>
      <c r="D27" s="249"/>
      <c r="E27" s="173"/>
      <c r="F27" s="287"/>
      <c r="G27" s="164"/>
      <c r="H27" s="167"/>
      <c r="I27" s="161"/>
      <c r="J27" s="157"/>
      <c r="K27" s="149"/>
    </row>
    <row r="28" spans="1:13" x14ac:dyDescent="0.25">
      <c r="B28" s="289"/>
      <c r="C28" s="173" t="s">
        <v>28</v>
      </c>
      <c r="D28" s="249"/>
      <c r="E28" s="181">
        <v>2.3E-3</v>
      </c>
      <c r="F28" s="287"/>
      <c r="G28" s="164">
        <f>G26</f>
        <v>1111.0999999999999</v>
      </c>
      <c r="H28" s="167">
        <f>H26</f>
        <v>1129</v>
      </c>
      <c r="I28" s="160">
        <f t="shared" ref="I28:I39" si="8">G28-H28</f>
        <v>-17.900000000000091</v>
      </c>
      <c r="J28" s="158">
        <f>J26</f>
        <v>1130.9886899999999</v>
      </c>
      <c r="K28" s="150">
        <f>J28-H28</f>
        <v>1.9886899999999059</v>
      </c>
    </row>
    <row r="29" spans="1:13" x14ac:dyDescent="0.25">
      <c r="B29" s="290"/>
      <c r="C29" s="173" t="s">
        <v>29</v>
      </c>
      <c r="D29" s="249"/>
      <c r="E29" s="181">
        <v>1.8E-3</v>
      </c>
      <c r="F29" s="287"/>
      <c r="G29" s="164">
        <f t="shared" ref="G29:G39" si="9">G28</f>
        <v>1111.0999999999999</v>
      </c>
      <c r="H29" s="167">
        <f t="shared" si="6"/>
        <v>1129</v>
      </c>
      <c r="I29" s="160">
        <f t="shared" si="8"/>
        <v>-17.900000000000091</v>
      </c>
      <c r="J29" s="158">
        <f>J28</f>
        <v>1130.9886899999999</v>
      </c>
      <c r="K29" s="150">
        <f>K28</f>
        <v>1.9886899999999059</v>
      </c>
    </row>
    <row r="30" spans="1:13" x14ac:dyDescent="0.25">
      <c r="B30" s="290"/>
      <c r="C30" s="173" t="s">
        <v>18</v>
      </c>
      <c r="D30" s="249"/>
      <c r="E30" s="181">
        <v>6.9999999999999999E-4</v>
      </c>
      <c r="F30" s="287"/>
      <c r="G30" s="164">
        <f t="shared" si="9"/>
        <v>1111.0999999999999</v>
      </c>
      <c r="H30" s="167">
        <f t="shared" si="6"/>
        <v>1129</v>
      </c>
      <c r="I30" s="160">
        <f t="shared" si="8"/>
        <v>-17.900000000000091</v>
      </c>
      <c r="J30" s="158">
        <f t="shared" ref="J30:J39" si="10">J28</f>
        <v>1130.9886899999999</v>
      </c>
      <c r="K30" s="150">
        <f t="shared" ref="K30:K39" si="11">K29</f>
        <v>1.9886899999999059</v>
      </c>
    </row>
    <row r="31" spans="1:13" x14ac:dyDescent="0.25">
      <c r="B31" s="290"/>
      <c r="C31" s="173" t="s">
        <v>19</v>
      </c>
      <c r="D31" s="249"/>
      <c r="E31" s="181">
        <v>2.0999999999999999E-3</v>
      </c>
      <c r="F31" s="287"/>
      <c r="G31" s="164">
        <f t="shared" si="9"/>
        <v>1111.0999999999999</v>
      </c>
      <c r="H31" s="167">
        <f t="shared" si="6"/>
        <v>1129</v>
      </c>
      <c r="I31" s="160">
        <f t="shared" si="8"/>
        <v>-17.900000000000091</v>
      </c>
      <c r="J31" s="158">
        <f t="shared" si="10"/>
        <v>1130.9886899999999</v>
      </c>
      <c r="K31" s="150">
        <f t="shared" si="11"/>
        <v>1.9886899999999059</v>
      </c>
    </row>
    <row r="32" spans="1:13" x14ac:dyDescent="0.25">
      <c r="B32" s="290"/>
      <c r="C32" s="173" t="s">
        <v>20</v>
      </c>
      <c r="D32" s="249"/>
      <c r="E32" s="181">
        <v>4.3E-3</v>
      </c>
      <c r="F32" s="287"/>
      <c r="G32" s="164">
        <f t="shared" si="9"/>
        <v>1111.0999999999999</v>
      </c>
      <c r="H32" s="167">
        <f t="shared" si="6"/>
        <v>1129</v>
      </c>
      <c r="I32" s="160">
        <f t="shared" si="8"/>
        <v>-17.900000000000091</v>
      </c>
      <c r="J32" s="158">
        <f t="shared" si="10"/>
        <v>1130.9886899999999</v>
      </c>
      <c r="K32" s="150">
        <f t="shared" si="11"/>
        <v>1.9886899999999059</v>
      </c>
    </row>
    <row r="33" spans="2:11" x14ac:dyDescent="0.25">
      <c r="B33" s="290"/>
      <c r="C33" s="173" t="s">
        <v>21</v>
      </c>
      <c r="D33" s="249"/>
      <c r="E33" s="181">
        <v>1.43E-2</v>
      </c>
      <c r="F33" s="287"/>
      <c r="G33" s="164">
        <f t="shared" si="9"/>
        <v>1111.0999999999999</v>
      </c>
      <c r="H33" s="167">
        <f t="shared" si="6"/>
        <v>1129</v>
      </c>
      <c r="I33" s="160">
        <f t="shared" si="8"/>
        <v>-17.900000000000091</v>
      </c>
      <c r="J33" s="158">
        <f t="shared" si="10"/>
        <v>1130.9886899999999</v>
      </c>
      <c r="K33" s="150">
        <f t="shared" si="11"/>
        <v>1.9886899999999059</v>
      </c>
    </row>
    <row r="34" spans="2:11" x14ac:dyDescent="0.25">
      <c r="B34" s="290"/>
      <c r="C34" s="173" t="s">
        <v>22</v>
      </c>
      <c r="D34" s="249"/>
      <c r="E34" s="181">
        <v>2.5000000000000001E-3</v>
      </c>
      <c r="F34" s="287"/>
      <c r="G34" s="164">
        <f t="shared" si="9"/>
        <v>1111.0999999999999</v>
      </c>
      <c r="H34" s="167">
        <f t="shared" si="6"/>
        <v>1129</v>
      </c>
      <c r="I34" s="160">
        <f t="shared" si="8"/>
        <v>-17.900000000000091</v>
      </c>
      <c r="J34" s="158">
        <f t="shared" si="10"/>
        <v>1130.9886899999999</v>
      </c>
      <c r="K34" s="150">
        <f t="shared" si="11"/>
        <v>1.9886899999999059</v>
      </c>
    </row>
    <row r="35" spans="2:11" x14ac:dyDescent="0.25">
      <c r="B35" s="290"/>
      <c r="C35" s="173" t="s">
        <v>23</v>
      </c>
      <c r="D35" s="249"/>
      <c r="E35" s="181">
        <v>0</v>
      </c>
      <c r="F35" s="287"/>
      <c r="G35" s="164">
        <f t="shared" si="9"/>
        <v>1111.0999999999999</v>
      </c>
      <c r="H35" s="167">
        <f t="shared" si="6"/>
        <v>1129</v>
      </c>
      <c r="I35" s="160">
        <f t="shared" si="8"/>
        <v>-17.900000000000091</v>
      </c>
      <c r="J35" s="158">
        <f t="shared" si="10"/>
        <v>1130.9886899999999</v>
      </c>
      <c r="K35" s="150">
        <f t="shared" si="11"/>
        <v>1.9886899999999059</v>
      </c>
    </row>
    <row r="36" spans="2:11" x14ac:dyDescent="0.25">
      <c r="B36" s="290"/>
      <c r="C36" s="173" t="s">
        <v>24</v>
      </c>
      <c r="D36" s="249"/>
      <c r="E36" s="181"/>
      <c r="F36" s="287"/>
      <c r="G36" s="164">
        <f t="shared" si="9"/>
        <v>1111.0999999999999</v>
      </c>
      <c r="H36" s="167">
        <f t="shared" si="6"/>
        <v>1129</v>
      </c>
      <c r="I36" s="160">
        <f t="shared" si="8"/>
        <v>-17.900000000000091</v>
      </c>
      <c r="J36" s="158">
        <f t="shared" si="10"/>
        <v>1130.9886899999999</v>
      </c>
      <c r="K36" s="150">
        <f t="shared" si="11"/>
        <v>1.9886899999999059</v>
      </c>
    </row>
    <row r="37" spans="2:11" x14ac:dyDescent="0.25">
      <c r="B37" s="290"/>
      <c r="C37" s="173" t="s">
        <v>25</v>
      </c>
      <c r="D37" s="249"/>
      <c r="E37" s="181"/>
      <c r="F37" s="287"/>
      <c r="G37" s="164">
        <f t="shared" si="9"/>
        <v>1111.0999999999999</v>
      </c>
      <c r="H37" s="167">
        <f t="shared" si="6"/>
        <v>1129</v>
      </c>
      <c r="I37" s="160">
        <f t="shared" si="8"/>
        <v>-17.900000000000091</v>
      </c>
      <c r="J37" s="158">
        <f t="shared" si="10"/>
        <v>1130.9886899999999</v>
      </c>
      <c r="K37" s="150">
        <f t="shared" si="11"/>
        <v>1.9886899999999059</v>
      </c>
    </row>
    <row r="38" spans="2:11" x14ac:dyDescent="0.25">
      <c r="B38" s="290"/>
      <c r="C38" s="173" t="s">
        <v>26</v>
      </c>
      <c r="D38" s="249"/>
      <c r="E38" s="181"/>
      <c r="F38" s="287"/>
      <c r="G38" s="164">
        <f t="shared" si="9"/>
        <v>1111.0999999999999</v>
      </c>
      <c r="H38" s="167">
        <f t="shared" si="6"/>
        <v>1129</v>
      </c>
      <c r="I38" s="160">
        <f t="shared" si="8"/>
        <v>-17.900000000000091</v>
      </c>
      <c r="J38" s="158">
        <f t="shared" si="10"/>
        <v>1130.9886899999999</v>
      </c>
      <c r="K38" s="150">
        <f t="shared" si="11"/>
        <v>1.9886899999999059</v>
      </c>
    </row>
    <row r="39" spans="2:11" x14ac:dyDescent="0.25">
      <c r="B39" s="291"/>
      <c r="C39" s="175" t="s">
        <v>7</v>
      </c>
      <c r="D39" s="251"/>
      <c r="E39" s="182"/>
      <c r="F39" s="288"/>
      <c r="G39" s="165">
        <f t="shared" si="9"/>
        <v>1111.0999999999999</v>
      </c>
      <c r="H39" s="169">
        <f t="shared" si="6"/>
        <v>1129</v>
      </c>
      <c r="I39" s="162">
        <f t="shared" si="8"/>
        <v>-17.900000000000091</v>
      </c>
      <c r="J39" s="159">
        <f t="shared" si="10"/>
        <v>1130.9886899999999</v>
      </c>
      <c r="K39" s="151">
        <f t="shared" si="11"/>
        <v>1.9886899999999059</v>
      </c>
    </row>
    <row r="40" spans="2:11" ht="21" x14ac:dyDescent="0.35">
      <c r="B40" s="212">
        <v>43466</v>
      </c>
      <c r="I40" s="183">
        <f>SUM(I28:I39)</f>
        <v>-214.80000000000109</v>
      </c>
    </row>
    <row r="41" spans="2:11" ht="26.25" customHeight="1" x14ac:dyDescent="0.25"/>
    <row r="45" spans="2:11" ht="18.75" x14ac:dyDescent="0.25">
      <c r="B45" s="253" t="s">
        <v>101</v>
      </c>
      <c r="C45" s="254"/>
      <c r="D45" s="254"/>
      <c r="E45" s="254"/>
      <c r="F45" s="254"/>
      <c r="G45" s="254"/>
      <c r="H45" s="255"/>
    </row>
    <row r="46" spans="2:11" ht="45" x14ac:dyDescent="0.25">
      <c r="B46" s="135" t="s">
        <v>105</v>
      </c>
      <c r="C46" s="127" t="s">
        <v>102</v>
      </c>
      <c r="D46" s="130" t="s">
        <v>104</v>
      </c>
      <c r="E46" s="108" t="s">
        <v>103</v>
      </c>
      <c r="F46" s="108" t="s">
        <v>76</v>
      </c>
      <c r="G46" s="108" t="s">
        <v>108</v>
      </c>
      <c r="H46" s="104" t="s">
        <v>76</v>
      </c>
      <c r="I46" s="205"/>
    </row>
    <row r="47" spans="2:11" x14ac:dyDescent="0.25">
      <c r="B47" s="117" t="s">
        <v>24</v>
      </c>
      <c r="C47" s="193">
        <v>0.08</v>
      </c>
      <c r="D47" s="197">
        <f>C47</f>
        <v>0.08</v>
      </c>
      <c r="E47" s="196">
        <v>-0.02</v>
      </c>
      <c r="F47" s="206">
        <f>+E47</f>
        <v>-0.02</v>
      </c>
      <c r="G47" s="203">
        <v>3.0000000000000001E-3</v>
      </c>
      <c r="H47" s="205">
        <f>G47</f>
        <v>3.0000000000000001E-3</v>
      </c>
      <c r="I47" s="205"/>
    </row>
    <row r="48" spans="2:11" x14ac:dyDescent="0.25">
      <c r="B48" s="118" t="s">
        <v>25</v>
      </c>
      <c r="C48" s="193">
        <v>0.17</v>
      </c>
      <c r="D48" s="197">
        <f>D47+C48</f>
        <v>0.25</v>
      </c>
      <c r="E48" s="194">
        <v>0.37</v>
      </c>
      <c r="F48" s="206">
        <f>F47+E48</f>
        <v>0.35</v>
      </c>
      <c r="G48" s="203">
        <v>4.0000000000000001E-3</v>
      </c>
      <c r="H48" s="205">
        <f>H47+G48</f>
        <v>7.0000000000000001E-3</v>
      </c>
      <c r="I48" s="205"/>
    </row>
    <row r="49" spans="1:9" x14ac:dyDescent="0.25">
      <c r="B49" s="118" t="s">
        <v>26</v>
      </c>
      <c r="C49" s="193">
        <v>7.0000000000000007E-2</v>
      </c>
      <c r="D49" s="197">
        <f>D48+C49</f>
        <v>0.32</v>
      </c>
      <c r="E49" s="194">
        <v>0.18</v>
      </c>
      <c r="F49" s="206">
        <f>F48+E49</f>
        <v>0.53</v>
      </c>
      <c r="G49" s="204">
        <v>-2.5000000000000001E-3</v>
      </c>
      <c r="H49" s="205">
        <f>H48+G49</f>
        <v>4.5000000000000005E-3</v>
      </c>
      <c r="I49" s="205"/>
    </row>
    <row r="50" spans="1:9" x14ac:dyDescent="0.25">
      <c r="B50" s="118" t="s">
        <v>27</v>
      </c>
      <c r="C50" s="193">
        <v>0.14000000000000001</v>
      </c>
      <c r="D50" s="197">
        <f>D49+C50</f>
        <v>0.46</v>
      </c>
      <c r="E50" s="194">
        <v>0.26</v>
      </c>
      <c r="F50" s="206">
        <f>F49+E50</f>
        <v>0.79</v>
      </c>
      <c r="G50" s="136"/>
      <c r="I50" s="205"/>
    </row>
    <row r="51" spans="1:9" x14ac:dyDescent="0.25">
      <c r="B51" s="116"/>
      <c r="C51" s="193"/>
      <c r="D51" s="197"/>
      <c r="E51" s="113"/>
      <c r="F51" s="206"/>
      <c r="G51" s="137"/>
      <c r="I51" s="205"/>
    </row>
    <row r="52" spans="1:9" x14ac:dyDescent="0.25">
      <c r="B52" s="118" t="s">
        <v>28</v>
      </c>
      <c r="C52" s="193">
        <v>0.42</v>
      </c>
      <c r="D52" s="197">
        <f>D50+C52</f>
        <v>0.88</v>
      </c>
      <c r="E52" s="194">
        <v>0.23</v>
      </c>
      <c r="F52" s="206">
        <f>+F50+E52</f>
        <v>1.02</v>
      </c>
      <c r="G52" s="136"/>
      <c r="I52" s="205"/>
    </row>
    <row r="53" spans="1:9" x14ac:dyDescent="0.25">
      <c r="B53" s="118" t="s">
        <v>29</v>
      </c>
      <c r="C53" s="2">
        <v>0.24</v>
      </c>
      <c r="D53" s="197">
        <f>D52+C53</f>
        <v>1.1200000000000001</v>
      </c>
      <c r="E53" s="202">
        <v>1.8E-3</v>
      </c>
      <c r="F53" s="206">
        <f t="shared" ref="F53:F59" si="12">F52+E53</f>
        <v>1.0218</v>
      </c>
      <c r="G53" s="136"/>
      <c r="I53" s="205"/>
    </row>
    <row r="54" spans="1:9" x14ac:dyDescent="0.25">
      <c r="B54" s="118" t="s">
        <v>18</v>
      </c>
      <c r="C54" s="193">
        <v>0.32</v>
      </c>
      <c r="D54" s="197">
        <f t="shared" ref="D54:D59" si="13">D53+C54</f>
        <v>1.4400000000000002</v>
      </c>
      <c r="E54" s="202">
        <v>6.9999999999999999E-4</v>
      </c>
      <c r="F54" s="206">
        <f t="shared" si="12"/>
        <v>1.0225</v>
      </c>
      <c r="G54" s="136"/>
      <c r="I54" s="205"/>
    </row>
    <row r="55" spans="1:9" x14ac:dyDescent="0.25">
      <c r="B55" s="118" t="s">
        <v>19</v>
      </c>
      <c r="C55" s="193">
        <v>0.08</v>
      </c>
      <c r="D55" s="197">
        <f t="shared" si="13"/>
        <v>1.5200000000000002</v>
      </c>
      <c r="E55" s="202">
        <v>2.0999999999999999E-3</v>
      </c>
      <c r="F55" s="206">
        <f t="shared" si="12"/>
        <v>1.0246</v>
      </c>
      <c r="G55" s="136"/>
      <c r="I55" s="205"/>
    </row>
    <row r="56" spans="1:9" x14ac:dyDescent="0.25">
      <c r="A56" s="106"/>
      <c r="B56" s="118" t="s">
        <v>20</v>
      </c>
      <c r="C56" s="193">
        <v>0.36</v>
      </c>
      <c r="D56" s="197">
        <f t="shared" si="13"/>
        <v>1.8800000000000003</v>
      </c>
      <c r="E56" s="202">
        <v>4.3E-3</v>
      </c>
      <c r="F56" s="206">
        <f t="shared" si="12"/>
        <v>1.0288999999999999</v>
      </c>
      <c r="G56" s="136"/>
      <c r="I56" s="205"/>
    </row>
    <row r="57" spans="1:9" x14ac:dyDescent="0.25">
      <c r="A57" s="106"/>
      <c r="B57" s="118" t="s">
        <v>21</v>
      </c>
      <c r="C57" s="195">
        <v>-0.3</v>
      </c>
      <c r="D57" s="197">
        <f t="shared" si="13"/>
        <v>1.5800000000000003</v>
      </c>
      <c r="E57" s="202">
        <v>1.43E-2</v>
      </c>
      <c r="F57" s="206">
        <f t="shared" si="12"/>
        <v>1.0431999999999999</v>
      </c>
      <c r="G57" s="136"/>
      <c r="I57" s="205"/>
    </row>
    <row r="58" spans="1:9" x14ac:dyDescent="0.25">
      <c r="A58" s="106"/>
      <c r="B58" s="198" t="s">
        <v>22</v>
      </c>
      <c r="C58" s="193">
        <v>0.17</v>
      </c>
      <c r="D58" s="197">
        <f t="shared" si="13"/>
        <v>1.7500000000000002</v>
      </c>
      <c r="E58" s="202">
        <v>2.5000000000000001E-3</v>
      </c>
      <c r="F58" s="206">
        <f t="shared" si="12"/>
        <v>1.0456999999999999</v>
      </c>
      <c r="G58" s="136"/>
      <c r="I58" s="205"/>
    </row>
    <row r="59" spans="1:9" ht="21.75" customHeight="1" x14ac:dyDescent="0.25">
      <c r="A59" s="134" t="s">
        <v>109</v>
      </c>
      <c r="B59" s="207" t="s">
        <v>23</v>
      </c>
      <c r="C59" s="199">
        <v>-0.03</v>
      </c>
      <c r="D59" s="200">
        <f t="shared" si="13"/>
        <v>1.7200000000000002</v>
      </c>
      <c r="E59" s="209">
        <v>0</v>
      </c>
      <c r="F59" s="208">
        <f t="shared" si="12"/>
        <v>1.0456999999999999</v>
      </c>
      <c r="G59" s="210"/>
      <c r="H59" s="211"/>
    </row>
    <row r="60" spans="1:9" ht="15" x14ac:dyDescent="0.25">
      <c r="D60" s="194"/>
      <c r="E60" s="201"/>
    </row>
    <row r="61" spans="1:9" ht="15" x14ac:dyDescent="0.25">
      <c r="D61" s="194"/>
      <c r="E61" s="201"/>
    </row>
    <row r="62" spans="1:9" x14ac:dyDescent="0.25">
      <c r="B62" t="s">
        <v>107</v>
      </c>
      <c r="D62" s="31"/>
    </row>
    <row r="63" spans="1:9" x14ac:dyDescent="0.25">
      <c r="B63" t="s">
        <v>106</v>
      </c>
      <c r="D63" s="31"/>
    </row>
  </sheetData>
  <sheetProtection algorithmName="SHA-512" hashValue="ferYFbePZ8y8M32fphTt22K0EVBvxpPCHsHUNWpHxJT3Kmh2z97NsglQ55GXmgfRd8iW6OxvjNqd0/Pxn66UHA==" saltValue="Ljv1/7zKn+d9xNIhuwYqfw==" spinCount="100000" sheet="1" objects="1" scenarios="1"/>
  <protectedRanges>
    <protectedRange sqref="D11:E11" name="Intervalo1"/>
  </protectedRanges>
  <mergeCells count="20">
    <mergeCell ref="A11:A15"/>
    <mergeCell ref="D9:D10"/>
    <mergeCell ref="B11:B18"/>
    <mergeCell ref="B19:G19"/>
    <mergeCell ref="F24:F39"/>
    <mergeCell ref="D24:D39"/>
    <mergeCell ref="B28:B39"/>
    <mergeCell ref="J12:K17"/>
    <mergeCell ref="B45:H45"/>
    <mergeCell ref="C7:K7"/>
    <mergeCell ref="C18:E18"/>
    <mergeCell ref="F18:H18"/>
    <mergeCell ref="H19:K20"/>
    <mergeCell ref="E20:F20"/>
    <mergeCell ref="C20:D20"/>
    <mergeCell ref="B23:B26"/>
    <mergeCell ref="E9:E10"/>
    <mergeCell ref="G9:G10"/>
    <mergeCell ref="F9:F10"/>
    <mergeCell ref="H9:H10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Planilha1</vt:lpstr>
      <vt:lpstr>CALC. SINAES</vt:lpstr>
      <vt:lpstr>CALC. SINPRO</vt:lpstr>
      <vt:lpstr>CCT 2017_19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Martins</dc:creator>
  <cp:lastModifiedBy>ABAMES</cp:lastModifiedBy>
  <cp:lastPrinted>2016-08-26T13:42:32Z</cp:lastPrinted>
  <dcterms:created xsi:type="dcterms:W3CDTF">2016-08-12T13:21:58Z</dcterms:created>
  <dcterms:modified xsi:type="dcterms:W3CDTF">2018-12-17T20:16:33Z</dcterms:modified>
</cp:coreProperties>
</file>